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6400" yWindow="460" windowWidth="36660" windowHeight="25780" tabRatio="871"/>
  </bookViews>
  <sheets>
    <sheet name="Instructions" sheetId="29" r:id="rId1"/>
    <sheet name="Worksheet 2--Health Summary" sheetId="7" r:id="rId2"/>
    <sheet name="Tab 2--Extreme Heat" sheetId="1" r:id="rId3"/>
    <sheet name="Tab 3--AirQuality" sheetId="6" r:id="rId4"/>
    <sheet name="Tab 4--Severe Weather" sheetId="11" r:id="rId5"/>
    <sheet name="Tab 5--Vectors" sheetId="19" r:id="rId6"/>
    <sheet name="Tab 6--Vulnerable Populations" sheetId="26" r:id="rId7"/>
    <sheet name="Calculations" sheetId="28" r:id="rId8"/>
  </sheets>
  <definedNames>
    <definedName name="_xlnm.Print_Area" localSheetId="1">'Worksheet 2--Health Summary'!$C$2:$G$50</definedName>
  </definedName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B5" i="26" l="1"/>
  <c r="B4" i="26"/>
  <c r="B3" i="26"/>
  <c r="F50" i="28"/>
  <c r="E51" i="28"/>
  <c r="F51" i="28"/>
  <c r="E52" i="28"/>
  <c r="F52" i="28"/>
  <c r="E42" i="28"/>
  <c r="D53" i="28"/>
  <c r="F53" i="28"/>
  <c r="E44" i="28"/>
  <c r="E43" i="28"/>
  <c r="D54" i="28"/>
  <c r="F54" i="28"/>
  <c r="D55" i="28"/>
  <c r="F55" i="28"/>
  <c r="F57" i="28"/>
  <c r="G42" i="28"/>
  <c r="G43" i="28"/>
  <c r="G44" i="28"/>
  <c r="G46" i="28"/>
  <c r="E36" i="28"/>
  <c r="G36" i="28"/>
  <c r="E38" i="28"/>
  <c r="E37" i="28"/>
  <c r="G37" i="28"/>
  <c r="G38" i="28"/>
  <c r="G40" i="28"/>
  <c r="J26" i="28"/>
  <c r="J27" i="28"/>
  <c r="J28" i="28"/>
  <c r="I29" i="28"/>
  <c r="J29" i="28"/>
  <c r="J31" i="28"/>
  <c r="H26" i="28"/>
  <c r="H27" i="28"/>
  <c r="H28" i="28"/>
  <c r="G29" i="28"/>
  <c r="H29" i="28"/>
  <c r="H31" i="28"/>
  <c r="F26" i="28"/>
  <c r="F27" i="28"/>
  <c r="F28" i="28"/>
  <c r="E29" i="28"/>
  <c r="F29" i="28"/>
  <c r="F31" i="28"/>
  <c r="D14" i="28"/>
  <c r="J12" i="7"/>
  <c r="K12" i="7"/>
  <c r="E51" i="6"/>
  <c r="C44" i="7"/>
  <c r="C25" i="7"/>
  <c r="C6" i="6"/>
  <c r="D55" i="1"/>
  <c r="F13" i="7"/>
  <c r="E45" i="7"/>
  <c r="D45" i="7"/>
  <c r="F45" i="7"/>
  <c r="C45" i="7"/>
  <c r="C29" i="26"/>
  <c r="M10" i="7"/>
  <c r="C27" i="26"/>
  <c r="M9" i="7"/>
  <c r="C21" i="26"/>
  <c r="M8" i="7"/>
  <c r="C19" i="26"/>
  <c r="M7" i="7"/>
  <c r="C17" i="26"/>
  <c r="M6" i="7"/>
  <c r="C15" i="26"/>
  <c r="M5" i="7"/>
  <c r="C13" i="26"/>
  <c r="M4" i="7"/>
  <c r="L10" i="7"/>
  <c r="L9" i="7"/>
  <c r="L8" i="7"/>
  <c r="L7" i="7"/>
  <c r="L6" i="7"/>
  <c r="L5" i="7"/>
  <c r="L4" i="7"/>
  <c r="L11" i="7"/>
  <c r="K10" i="7"/>
  <c r="K9" i="7"/>
  <c r="K8" i="7"/>
  <c r="K7" i="7"/>
  <c r="K6" i="7"/>
  <c r="K5" i="7"/>
  <c r="K4" i="7"/>
  <c r="C25" i="26"/>
  <c r="C23" i="26"/>
  <c r="F19" i="7"/>
  <c r="F18" i="7"/>
  <c r="D50" i="1"/>
  <c r="D65" i="1"/>
  <c r="F16" i="7"/>
  <c r="E16" i="7"/>
  <c r="D81" i="1"/>
  <c r="F22" i="7"/>
  <c r="D80" i="1"/>
  <c r="D79" i="1"/>
  <c r="F21" i="7"/>
  <c r="E22" i="7"/>
  <c r="E21" i="7"/>
  <c r="E19" i="7"/>
  <c r="E18" i="7"/>
  <c r="B6" i="19"/>
  <c r="B5" i="19"/>
  <c r="F30" i="7"/>
  <c r="B6" i="11"/>
  <c r="B5" i="11"/>
  <c r="B4" i="11"/>
  <c r="E25" i="7"/>
  <c r="F26" i="7"/>
  <c r="F25" i="7"/>
  <c r="C5" i="6"/>
  <c r="C4" i="6"/>
  <c r="C3" i="6"/>
  <c r="E15" i="7"/>
  <c r="E13" i="7"/>
  <c r="E12" i="7"/>
  <c r="E11" i="7"/>
  <c r="E27" i="7"/>
  <c r="C7" i="6"/>
  <c r="E57" i="6"/>
  <c r="F34" i="7"/>
  <c r="E55" i="6"/>
  <c r="F33" i="7"/>
  <c r="E53" i="6"/>
  <c r="F32" i="7"/>
  <c r="E34" i="7"/>
  <c r="E33" i="7"/>
  <c r="E32" i="7"/>
  <c r="E31" i="7"/>
  <c r="D34" i="7"/>
  <c r="D33" i="7"/>
  <c r="D32" i="7"/>
  <c r="C34" i="7"/>
  <c r="C33" i="7"/>
  <c r="C32" i="7"/>
  <c r="C31" i="7"/>
  <c r="E38" i="6"/>
  <c r="F28" i="7"/>
  <c r="E28" i="7"/>
  <c r="D28" i="7"/>
  <c r="C28" i="7"/>
  <c r="D49" i="1"/>
  <c r="D64" i="1"/>
  <c r="D48" i="1"/>
  <c r="D63" i="1"/>
  <c r="F15" i="7"/>
  <c r="F12" i="7"/>
  <c r="F31" i="7"/>
  <c r="C27" i="7"/>
  <c r="C50" i="7"/>
  <c r="C48" i="7"/>
  <c r="F50" i="7"/>
  <c r="F48" i="7"/>
  <c r="F44" i="7"/>
  <c r="E44" i="7"/>
  <c r="D44" i="7"/>
  <c r="F42" i="7"/>
  <c r="F41" i="7"/>
  <c r="F39" i="7"/>
  <c r="F36" i="7"/>
  <c r="E36" i="6"/>
  <c r="F27" i="7"/>
  <c r="D4" i="7"/>
  <c r="F11" i="7"/>
  <c r="D34" i="1"/>
  <c r="F9" i="7"/>
  <c r="D33" i="1"/>
  <c r="D32" i="1"/>
  <c r="F8" i="7"/>
</calcChain>
</file>

<file path=xl/sharedStrings.xml><?xml version="1.0" encoding="utf-8"?>
<sst xmlns="http://schemas.openxmlformats.org/spreadsheetml/2006/main" count="415" uniqueCount="256">
  <si>
    <t>Hospital Name</t>
  </si>
  <si>
    <t>Location</t>
  </si>
  <si>
    <t>1981-2010</t>
  </si>
  <si>
    <t>2020-2039</t>
  </si>
  <si>
    <t>2080-2099</t>
  </si>
  <si>
    <t>Number of Days &gt; 95 degrees per year</t>
  </si>
  <si>
    <t>days/yr</t>
  </si>
  <si>
    <t>2040-2059</t>
  </si>
  <si>
    <t>Units</t>
  </si>
  <si>
    <t>Value</t>
  </si>
  <si>
    <t>Year</t>
  </si>
  <si>
    <t>Indicates user inputs</t>
  </si>
  <si>
    <t>Increase due to Climate Warming</t>
  </si>
  <si>
    <t>Health Indicator: Heat-Related Mortality</t>
  </si>
  <si>
    <t>Health Indicator: Humid Heat Stroke Index (HHSI)</t>
  </si>
  <si>
    <t>Comments</t>
  </si>
  <si>
    <t>Net Change in Heat-Related Mortality/million persons</t>
  </si>
  <si>
    <t>Population &gt; 65 years of age</t>
  </si>
  <si>
    <t>Population with Diabetes</t>
  </si>
  <si>
    <t>Health Indicators: Extreme Heat Days</t>
  </si>
  <si>
    <t>Climate Impact: Worsening Air Quality</t>
  </si>
  <si>
    <t>%</t>
  </si>
  <si>
    <t>Change in Ozone due to Climate Warming</t>
  </si>
  <si>
    <t>ppb</t>
  </si>
  <si>
    <t>Change in Particulates due to Climate Warming</t>
  </si>
  <si>
    <t>Search Community Commons for 'Ozone.' Available by census tract.</t>
  </si>
  <si>
    <t>Estimated Increase in Mortality</t>
  </si>
  <si>
    <t>Population Served</t>
  </si>
  <si>
    <t>Yes/No</t>
  </si>
  <si>
    <t>Current Particulate Regulatory Compliance</t>
  </si>
  <si>
    <t>Climate Impact: More Extreme Storm Events</t>
  </si>
  <si>
    <t>persons</t>
  </si>
  <si>
    <t>State Population</t>
  </si>
  <si>
    <t>Community Served Population</t>
  </si>
  <si>
    <t>Health Indicators: Heavy Precipitation Events</t>
  </si>
  <si>
    <t>Change in Frequency of Heavy Precipitation Events</t>
  </si>
  <si>
    <t>multiplier</t>
  </si>
  <si>
    <t>Estimated Impacts of Sea Level Rise</t>
  </si>
  <si>
    <t>inches</t>
  </si>
  <si>
    <r>
      <rPr>
        <b/>
        <sz val="12"/>
        <color theme="1"/>
        <rFont val="Calibri"/>
        <family val="2"/>
        <scheme val="minor"/>
      </rPr>
      <t xml:space="preserve">Description: </t>
    </r>
    <r>
      <rPr>
        <sz val="12"/>
        <color theme="1"/>
        <rFont val="Calibri"/>
        <family val="2"/>
        <scheme val="minor"/>
      </rPr>
      <t>Changing climate conditions are expected to increase the frequency and/or intensitiy of extreme precipitation, hurricanes, and coastal inundation.</t>
    </r>
  </si>
  <si>
    <t>Health Indicators: Sea Level Rise and Flooding</t>
  </si>
  <si>
    <t>Population Potentially Affected</t>
  </si>
  <si>
    <t>Health Indicators: Water-Borne Diseases/Mold</t>
  </si>
  <si>
    <t>Allergy/Ozone Exceedance Interactions</t>
  </si>
  <si>
    <t>Climate Impact: Increasing Incidence of Vector-borne Diseases</t>
  </si>
  <si>
    <r>
      <rPr>
        <b/>
        <sz val="12"/>
        <color theme="1"/>
        <rFont val="Calibri"/>
        <family val="2"/>
        <scheme val="minor"/>
      </rPr>
      <t xml:space="preserve">Description: </t>
    </r>
    <r>
      <rPr>
        <sz val="12"/>
        <color theme="1"/>
        <rFont val="Calibri"/>
        <family val="2"/>
        <scheme val="minor"/>
      </rPr>
      <t>Changing climate conditions are expected to alter the geographic and seasonal distributions of existing vector-borne diseases.</t>
    </r>
  </si>
  <si>
    <t>Health Indicators: Range expansion for Lyme Disease</t>
  </si>
  <si>
    <t>yes/no</t>
  </si>
  <si>
    <t>Health Indicators: Range expansion for West Nile Virus</t>
  </si>
  <si>
    <t>current</t>
  </si>
  <si>
    <r>
      <t xml:space="preserve">Health Impacts: </t>
    </r>
    <r>
      <rPr>
        <sz val="12"/>
        <color theme="1"/>
        <rFont val="Calibri"/>
        <family val="2"/>
        <scheme val="minor"/>
      </rPr>
      <t>The range for ticks carrying Lyme disease will continue to expand north and west as the climate warms.  Rising temperatures and changing precipitation patterns will also increase the abundance of mosquitos able to transmit West Nile virus and other pathogens such as dengue fever.</t>
    </r>
  </si>
  <si>
    <t>Extreme Heat Days</t>
  </si>
  <si>
    <t>Heat-Related Mortality</t>
  </si>
  <si>
    <t>Increase in Number of Days &gt; 95 degrees per year</t>
  </si>
  <si>
    <t xml:space="preserve">State Incidence of Acute Respiratory Symptoms with 2 ppb increase </t>
  </si>
  <si>
    <t>Increase in Deaths</t>
  </si>
  <si>
    <t>Climate Change and Health</t>
  </si>
  <si>
    <t>Allergy/Ozone Exceedances Expected</t>
  </si>
  <si>
    <t>Yes</t>
  </si>
  <si>
    <t>More Extreme Storm Events</t>
  </si>
  <si>
    <t>Sea Level Rise and Flooding</t>
  </si>
  <si>
    <t>Water-Borne Disease</t>
  </si>
  <si>
    <t xml:space="preserve"> Heavy Precipitation Events</t>
  </si>
  <si>
    <t>Increasing Incidence of Vector-borne Diseases</t>
  </si>
  <si>
    <t>Likely expansion of Lyme disease into community</t>
  </si>
  <si>
    <t>Increase in Cases of Acute Respiratory Symptoms</t>
  </si>
  <si>
    <t xml:space="preserve">Ground-Level Ozone </t>
  </si>
  <si>
    <t>Particulates</t>
  </si>
  <si>
    <t>Lyme Disease</t>
  </si>
  <si>
    <t>West Nile Virus</t>
  </si>
  <si>
    <t>Rising Temperatures &amp; Extreme Heat Events</t>
  </si>
  <si>
    <r>
      <t xml:space="preserve">Health Impacts: </t>
    </r>
    <r>
      <rPr>
        <u/>
        <sz val="12"/>
        <color theme="1"/>
        <rFont val="Calibri"/>
        <scheme val="minor"/>
      </rPr>
      <t>Particulate exposures</t>
    </r>
    <r>
      <rPr>
        <sz val="12"/>
        <color theme="1"/>
        <rFont val="Calibri"/>
        <family val="2"/>
        <scheme val="minor"/>
      </rPr>
      <t xml:space="preserve"> increase the likelihood of premature mortality, particularly for those with chronic health issues.  </t>
    </r>
    <r>
      <rPr>
        <u/>
        <sz val="12"/>
        <color theme="1"/>
        <rFont val="Calibri"/>
        <scheme val="minor"/>
      </rPr>
      <t>Exceeding ozone standards</t>
    </r>
    <r>
      <rPr>
        <sz val="12"/>
        <color theme="1"/>
        <rFont val="Calibri"/>
        <family val="2"/>
        <scheme val="minor"/>
      </rPr>
      <t xml:space="preserve"> results in more premature deaths, hospital visits, lost school days, and respiratory symptoms (e.g., asthma, COPD).</t>
    </r>
  </si>
  <si>
    <t>Percentage change in violent crime</t>
  </si>
  <si>
    <t>%change</t>
  </si>
  <si>
    <t>2020-39</t>
  </si>
  <si>
    <t>2040-59</t>
  </si>
  <si>
    <t>2080-99</t>
  </si>
  <si>
    <t>Violent Crime Rates</t>
  </si>
  <si>
    <t>deaths/100,000</t>
  </si>
  <si>
    <t>These estimates show the % increase in days/year relative to the 1982-2010 baseline.  Each period reflects the average annual impact over each 20-year interval.</t>
  </si>
  <si>
    <t>These estimates show the increased mortality per year relative to the 1982-2010 baseline.  Each period reflects the average annual impact over each 20-year interval.</t>
  </si>
  <si>
    <t>crimes/100,000</t>
  </si>
  <si>
    <t>Increase in Violent Crimes in Community Served</t>
  </si>
  <si>
    <t>ug/m3</t>
  </si>
  <si>
    <t>Health Indicator: Heat-Related Emergency Room Visits</t>
  </si>
  <si>
    <t xml:space="preserve">Net Change in Heat-Related ER visits </t>
  </si>
  <si>
    <t>Average ER/Mortality applied to estimated mortality from above.</t>
  </si>
  <si>
    <t>Heat-Related Emergency Room Visits</t>
  </si>
  <si>
    <t>Reduced Air Quality</t>
  </si>
  <si>
    <t>log-linear</t>
  </si>
  <si>
    <t>Incidence of ER visits (national)</t>
  </si>
  <si>
    <t>&lt;18</t>
  </si>
  <si>
    <t>18 to 44</t>
  </si>
  <si>
    <t>45-64</t>
  </si>
  <si>
    <t>&gt;65</t>
  </si>
  <si>
    <t>Age of US Population (2010 census)</t>
  </si>
  <si>
    <t>Increase in Emergency Room Visits for Asthma</t>
  </si>
  <si>
    <t>Beta for Emergency Room Visits for Asthma</t>
  </si>
  <si>
    <t>Asthma ER Visits/100 persons</t>
  </si>
  <si>
    <t>Asthma Age Adjusted Average</t>
  </si>
  <si>
    <t>Cardiovascular ER Visits/100 persons</t>
  </si>
  <si>
    <t>Cardiovascular Age Adjusted Average</t>
  </si>
  <si>
    <t>Respiratory ER Visits/100 persons</t>
  </si>
  <si>
    <t>Respiratory Age Adjusted Average</t>
  </si>
  <si>
    <t>ER Visits</t>
  </si>
  <si>
    <t>Estimated Annual Increase in Emergency Room Visits for Asthma</t>
  </si>
  <si>
    <t>Ozone Impacts</t>
  </si>
  <si>
    <t>PM Impacts</t>
  </si>
  <si>
    <t>Beta</t>
  </si>
  <si>
    <t>Beta for Hospitalizations--All Cardiovascular</t>
  </si>
  <si>
    <t>Beta for Hospitalizations--All Respiratory</t>
  </si>
  <si>
    <t>Age 65+</t>
  </si>
  <si>
    <t>Population Served Age &gt;64</t>
  </si>
  <si>
    <t>Estimated Hospitalizations Cardiovascular</t>
  </si>
  <si>
    <t>Estimated Hospitalizations Respiratory</t>
  </si>
  <si>
    <t>Cases/yr</t>
  </si>
  <si>
    <t>All Cardivascular</t>
  </si>
  <si>
    <t>All Respiratory</t>
  </si>
  <si>
    <t>Age</t>
  </si>
  <si>
    <t>65-74</t>
  </si>
  <si>
    <t>74-84</t>
  </si>
  <si>
    <t>85+</t>
  </si>
  <si>
    <t>Hospitalization Rate per 100 persons/yr</t>
  </si>
  <si>
    <t>Beta for Mortality</t>
  </si>
  <si>
    <t>Mortality Rates</t>
  </si>
  <si>
    <t>Hospitalization Rates (per 100 persons)</t>
  </si>
  <si>
    <t>Baseline Rate per 100 persons</t>
  </si>
  <si>
    <t>Average</t>
  </si>
  <si>
    <t>Pop Weighted</t>
  </si>
  <si>
    <r>
      <t>Health Indicators: Increase in Particulates</t>
    </r>
    <r>
      <rPr>
        <b/>
        <sz val="12"/>
        <color rgb="FFFF0000"/>
        <rFont val="Calibri"/>
        <scheme val="minor"/>
      </rPr>
      <t xml:space="preserve"> </t>
    </r>
  </si>
  <si>
    <t>Health Indicators: Increase in Ozone</t>
  </si>
  <si>
    <t>Health Indicators: Increase in Allergens From Longer Growing Seasons</t>
  </si>
  <si>
    <t>deaths/yr</t>
  </si>
  <si>
    <t>ER visits/yr</t>
  </si>
  <si>
    <t>case/yr</t>
  </si>
  <si>
    <t>violent crimes/yr</t>
  </si>
  <si>
    <t>Current Heat-Related Mortality &amp; Illness</t>
  </si>
  <si>
    <t>Service Area Population</t>
  </si>
  <si>
    <t>Current Community Estimated Heat-Related Mortality</t>
  </si>
  <si>
    <t>Increase in Annual Deaths in Service Area</t>
  </si>
  <si>
    <t>State-Wide Current Heat Related Mortality</t>
  </si>
  <si>
    <t xml:space="preserve">Net Change in Heat-Related ER visits in Service Area </t>
  </si>
  <si>
    <r>
      <rPr>
        <b/>
        <sz val="12"/>
        <color theme="1"/>
        <rFont val="Calibri"/>
        <family val="2"/>
        <scheme val="minor"/>
      </rPr>
      <t xml:space="preserve">Description: </t>
    </r>
    <r>
      <rPr>
        <sz val="12"/>
        <color theme="1"/>
        <rFont val="Calibri"/>
        <family val="2"/>
        <scheme val="minor"/>
      </rPr>
      <t>As the climate warms, concentrations of particulates and ozone in many parts of the country are likely to be greater than would be the case absent climate change.  Increases in wildfires or droughts could further increase exposures to fine particulates.</t>
    </r>
  </si>
  <si>
    <t>No</t>
  </si>
  <si>
    <t>Ozone Non-Compliance Category</t>
  </si>
  <si>
    <t>Extreme</t>
  </si>
  <si>
    <t>Category of Non-Compliance</t>
  </si>
  <si>
    <t>Estimated from US EPA BenMAP documentation on increases per unit change in ozone 8-hour max levels</t>
  </si>
  <si>
    <t>Compliance with PM2.5 Standard</t>
  </si>
  <si>
    <t>2.5x</t>
  </si>
  <si>
    <t>Heat-Related ER visits per heat mortality case (national average)</t>
  </si>
  <si>
    <t xml:space="preserve">Possible expansion or worsening  of W. Nile in community </t>
  </si>
  <si>
    <t>Medicare Beneficiaries with Heart Disease</t>
  </si>
  <si>
    <t>Population with Asthma</t>
  </si>
  <si>
    <t xml:space="preserve">Population of Overweight Adults </t>
  </si>
  <si>
    <t>Population with No Leisure Time for Physical Activity</t>
  </si>
  <si>
    <t>Adults with Inadequate Fruit &amp; Vegetable Consumption</t>
  </si>
  <si>
    <t>Population Under 200% of Federal Poverty Level</t>
  </si>
  <si>
    <t>Current Ozone Levels (days per year above standard)</t>
  </si>
  <si>
    <t>Current Particulate Levels (days per year above standard)</t>
  </si>
  <si>
    <t>days</t>
  </si>
  <si>
    <t>Persons</t>
  </si>
  <si>
    <t>Population with Any Disability</t>
  </si>
  <si>
    <t>Vulnerable Population Indicators</t>
  </si>
  <si>
    <t>%Service Area Population</t>
  </si>
  <si>
    <t>Estimated Impact</t>
  </si>
  <si>
    <t>Total</t>
  </si>
  <si>
    <t xml:space="preserve">% Population </t>
  </si>
  <si>
    <t xml:space="preserve">Allergens </t>
  </si>
  <si>
    <t>Extreme Heat</t>
  </si>
  <si>
    <t>Air Pollution</t>
  </si>
  <si>
    <t>Extreme Weather</t>
  </si>
  <si>
    <t>Vectors &amp; Water-borne Disease</t>
  </si>
  <si>
    <t>*</t>
  </si>
  <si>
    <t>Vulnerable Populations</t>
  </si>
  <si>
    <t>Potential Climate Health Impacts</t>
  </si>
  <si>
    <t>Health Effects Calculations</t>
  </si>
  <si>
    <r>
      <t xml:space="preserve">For each time period, enter the estimated number of days &gt; greater than 95 degrees based on the </t>
    </r>
    <r>
      <rPr>
        <i/>
        <sz val="12"/>
        <color theme="1"/>
        <rFont val="Calibri"/>
        <scheme val="minor"/>
      </rPr>
      <t>ACP (2014)</t>
    </r>
    <r>
      <rPr>
        <sz val="12"/>
        <color theme="1"/>
        <rFont val="Calibri"/>
        <family val="2"/>
        <scheme val="minor"/>
      </rPr>
      <t xml:space="preserve"> maps in Tab 7. Use mid-point of each interval.</t>
    </r>
  </si>
  <si>
    <t>Estimate the increase in the number of deaths per 100,000 of population in your area using maps in Tab 9 (ACP, 2014). Use the mid-point of each interval.</t>
  </si>
  <si>
    <t>See ACP maps in Tab 10</t>
  </si>
  <si>
    <t>US EPA Maps --see Tab 11 to determine status</t>
  </si>
  <si>
    <t>US EPA maps--see Tab 12 to estimate values</t>
  </si>
  <si>
    <t>UCS Data Table for state estimates--see Tab 13</t>
  </si>
  <si>
    <t xml:space="preserve">US EPA maps--see Tab 12 to estimate values </t>
  </si>
  <si>
    <t>See map in Tab 15</t>
  </si>
  <si>
    <t>See Tab 16 for a more general indicator of how growing seasons may change in your area.</t>
  </si>
  <si>
    <t>US National Climate Assessment Maps--see Tab 17 to estimate change in specific location</t>
  </si>
  <si>
    <t>See CDC maps in Tabs 21</t>
  </si>
  <si>
    <t>See CDC maps in Tabs 22</t>
  </si>
  <si>
    <t>Livestock Runoff Concerns</t>
  </si>
  <si>
    <t>http://ephtracking.cdc.gov/showIndicatorPages.action</t>
  </si>
  <si>
    <t xml:space="preserve">Based on average ratio (2006) for states with heat-related ER visits and heat-related mortality data in CDC EPH tracking system </t>
  </si>
  <si>
    <t>http://ephtracking.cdc.gov/QueryPanel/EPHTNQuery/EPHTQuery.html?c=CC&amp;i=-1&amp;m=-1</t>
  </si>
  <si>
    <t>Note: CDC has some state-specific data that could be used.</t>
  </si>
  <si>
    <t>Note:  This could be replaced with local violent crime rate data from the FBI.</t>
  </si>
  <si>
    <t>https://www.fbi.gov/about-us/cjis/ucr/crime-in-the-u.s/2011/crime-in-the-u.s.-2011/tables/table-5</t>
  </si>
  <si>
    <t>Note: these are also available from the CDC EPH site.</t>
  </si>
  <si>
    <t>http://www2.epa.gov/sites/production/files/2015-04/documents/benmap-ce_user_manual_appendices_march_2015.pdf</t>
  </si>
  <si>
    <t>Wilson et al., 2005, cited in BenMap, Appendicies, page 123</t>
  </si>
  <si>
    <t>BenMap Appendicies, Section D</t>
  </si>
  <si>
    <t>US EPA, BenMap (2015)</t>
  </si>
  <si>
    <t>Mar et al. (2010) and Slaughter et al. (2005), cited in BenMap, Appendicies, page 101</t>
  </si>
  <si>
    <t>Age 0-99</t>
  </si>
  <si>
    <t>Zanobetti et al. (2009), cited in BenMap, Appendicies, page 93</t>
  </si>
  <si>
    <t>Peng et al. (2009), cited in BenMap, Appendicies, page 93</t>
  </si>
  <si>
    <t>Krewski, 2009, cited in BenMap, Appendicies page 61</t>
  </si>
  <si>
    <t>Rates cited in BenMap, Appendicies, page 52</t>
  </si>
  <si>
    <t>EPA BenMap Appendicies, page 47 (averages across age groups)</t>
  </si>
  <si>
    <t>http://427mt.com/heat-vulnerability/</t>
  </si>
  <si>
    <t>Climate Health Effects Worksheet: Extreme Storm Events (#3)</t>
  </si>
  <si>
    <t>Climate Health Effects Worksheet: Vectors (#4)</t>
  </si>
  <si>
    <t xml:space="preserve">Climate Health Effects Worksheet </t>
  </si>
  <si>
    <t>Climate Health Effects Worksheet: Extreme Heat</t>
  </si>
  <si>
    <r>
      <rPr>
        <b/>
        <sz val="12"/>
        <color theme="1"/>
        <rFont val="Calibri"/>
        <family val="2"/>
        <scheme val="minor"/>
      </rPr>
      <t xml:space="preserve">Description: </t>
    </r>
    <r>
      <rPr>
        <sz val="12"/>
        <color theme="1"/>
        <rFont val="Calibri"/>
        <family val="2"/>
        <scheme val="minor"/>
      </rPr>
      <t xml:space="preserve">The climate will become warmer on average throughout the year, producing more very hot days and potentially more days where heat and humidiy levels exceed the threshold for heat stroke.  Impacts differ by region. </t>
    </r>
  </si>
  <si>
    <r>
      <t xml:space="preserve">Health Impacts: </t>
    </r>
    <r>
      <rPr>
        <sz val="12"/>
        <color theme="1"/>
        <rFont val="Calibri"/>
        <family val="2"/>
        <scheme val="minor"/>
      </rPr>
      <t>Temperaure extremes can cause direct heat-related mortality (e.g., heat stroke) and worsen chronic conditions such as cardiovascular diesease, respiratory disease, and diabetes-related conditions.  Vulnerable populations include those who work outdoors, people with these chronic health conditions, and elderly and low income populations without air conditioning.</t>
    </r>
  </si>
  <si>
    <t>Baseline Violent Crime Rate (county level)</t>
  </si>
  <si>
    <t>http://maps.communitycommons.org/viewer/</t>
  </si>
  <si>
    <t>http://www.communitycommons.org/chna/</t>
  </si>
  <si>
    <t>http://sealevel.climatecentral.org/maps/risk-finder</t>
  </si>
  <si>
    <t>Evaluate using Climate Central Website--Risk Finder Tool--Analysis Tab</t>
  </si>
  <si>
    <r>
      <t xml:space="preserve">Health Impacts: </t>
    </r>
    <r>
      <rPr>
        <sz val="12"/>
        <color theme="1"/>
        <rFont val="Calibri"/>
        <family val="2"/>
        <scheme val="minor"/>
      </rPr>
      <t>Adverse health effects include death, injury or illness, exacerbation of underlying medical conditions, and adverse effects on mental health.  This can occur through direct impacts (drowning) or as a result of infrastructure failures (power outages) that have disproportionate impacts on vulnerable populations (disabled persons, those with chronic medical conditions, or those relying on power for medical care).</t>
    </r>
  </si>
  <si>
    <t>See Tab 19 to estimate percentage change due to climate change.  See Tab 20 for estimates of potential for impacts to water quality from livestock contamination associated with extreme storms.</t>
  </si>
  <si>
    <t xml:space="preserve">Hospital </t>
  </si>
  <si>
    <t>Compliance with Ozone Standard</t>
  </si>
  <si>
    <t>% Decline in Water Qualiity Index</t>
  </si>
  <si>
    <t xml:space="preserve">Number of Category II Dangerous Heat Days </t>
  </si>
  <si>
    <t>See Community Commons--search on 'violent crime,' select the CHR Violent Crime Data Set, and then select 'rate' from dropdown menu on the right.</t>
  </si>
  <si>
    <t>Based on US Census national data with approximately 13% &gt;64.  User can substitute actual estimate for service area by generating a CHNA Indicator report in Community Commons.</t>
  </si>
  <si>
    <t>Local estimate is calculated by scaling the state estimate in cell E34 to the service area population.  Not adjusted to reflect 2020 to 2100 population growth.</t>
  </si>
  <si>
    <t>Search Community Commons for 'Fine Particulate Matter,' select PM2.5 CHR data set, and select 'rate' from drop-down menu.   Available by census tract.</t>
  </si>
  <si>
    <t xml:space="preserve">US EPA Maps --see Tab 14 to determine status; a listing of compliance status by county is available at: </t>
  </si>
  <si>
    <t>http://www3.epa.gov/airquality/greenbk/ancl.html</t>
  </si>
  <si>
    <t>http://fourtwentyseven.maps.arcgis.com/apps/MapSeries/index.html?appid=7ac7b8355ee0482d8fdf4a77d4d3e942</t>
  </si>
  <si>
    <t>(0=low vulnerability, 100 highly vulnerable)</t>
  </si>
  <si>
    <t xml:space="preserve">Health Indicators: Changes in Violent Crime </t>
  </si>
  <si>
    <t>Percentage Change in Violent Crime</t>
  </si>
  <si>
    <t>For other county-level indicators of heat vulnerability in the health sector (i.e., indices for medical access, mitigating effects of the physical environment and  an overall heat vulnerability score) see the website of Four Tweny Seven Climate Solutions.</t>
  </si>
  <si>
    <t>Estimate the increase in the number of Category II dangerous heat days for your region based on the ACP maps in Tab 8. Alternatively, go to  the website for Four Tweny Seven Climate Solutions to see a broader range of years for high heat and humidity days--in the tab labeled 'Heat &amp; Humidity.'</t>
  </si>
  <si>
    <t>Climate Vulnerable Population Overall Score</t>
  </si>
  <si>
    <t>See Four Twenty Seven Climate Solutions website and select social vulnerability tab--zero represents relatively low social vulnerability, 100 represents the highest level of vulnerability.</t>
  </si>
  <si>
    <t xml:space="preserve">Use CDC EPH tracking to estimate impacts by geographic area, click on "View maps, tables, charts", select climate change as appropriate metric, select geographic area, select 2013 or latest year (note use down arrow to scroll down to most recent year).  </t>
  </si>
  <si>
    <t xml:space="preserve">The ephtracking provides a variety of data on heat, under the climate change pull down. Note: the data are only for historic and current years; it does not forecast future years. </t>
  </si>
  <si>
    <r>
      <rPr>
        <b/>
        <sz val="12"/>
        <color theme="1"/>
        <rFont val="Calibri"/>
        <family val="2"/>
        <scheme val="minor"/>
      </rPr>
      <t xml:space="preserve">Goal: </t>
    </r>
    <r>
      <rPr>
        <sz val="12"/>
        <color theme="1"/>
        <rFont val="Calibri"/>
        <family val="2"/>
        <scheme val="minor"/>
      </rPr>
      <t>These worksheets enable users to estimate indicators of the impacts of climate change on public health for their specific geographic locations.</t>
    </r>
  </si>
  <si>
    <r>
      <t xml:space="preserve">Goal:  </t>
    </r>
    <r>
      <rPr>
        <sz val="12"/>
        <color theme="1"/>
        <rFont val="Calibri"/>
        <family val="2"/>
        <scheme val="minor"/>
      </rPr>
      <t>T</t>
    </r>
    <r>
      <rPr>
        <sz val="12"/>
        <color theme="1"/>
        <rFont val="Calibri"/>
        <family val="2"/>
        <scheme val="minor"/>
      </rPr>
      <t>hese worksheets enable users to estimate indicators of the impacts of climate change on public health for their specific geographic locations.</t>
    </r>
  </si>
  <si>
    <r>
      <t xml:space="preserve">Goal: </t>
    </r>
    <r>
      <rPr>
        <sz val="12"/>
        <color theme="1"/>
        <rFont val="Calibri"/>
        <family val="2"/>
        <scheme val="minor"/>
      </rPr>
      <t>These worksheets enable users to estimate indicators of the impacts of climate change on public health for their specific geographic locations.</t>
    </r>
  </si>
  <si>
    <t>Climate Health Effects Worksheet:  Air Quality</t>
  </si>
  <si>
    <t>If you have trouble opening this, you may need to switch to Adobe Reader (Safari does not appear to work).</t>
  </si>
  <si>
    <t>http://www2.epa.gov/benmap/manual-and-appendices-benmap-ce</t>
  </si>
  <si>
    <t>EPA BenMap</t>
  </si>
  <si>
    <r>
      <rPr>
        <b/>
        <sz val="12"/>
        <color theme="1"/>
        <rFont val="Calibri"/>
        <family val="2"/>
        <scheme val="minor"/>
      </rPr>
      <t xml:space="preserve">Instructions:  </t>
    </r>
    <r>
      <rPr>
        <sz val="12"/>
        <color theme="1"/>
        <rFont val="Calibri"/>
        <family val="2"/>
        <scheme val="minor"/>
      </rPr>
      <t>Select your state--only states with sea level rise issues are shown.  Select the "Analysis" tab. Under "click to review", select your local area. Select "population" to see the number affected by the predicted sea level rise in 2100.  Fill in the sea level rise from the gauge on the left. EPA presents some alternative estimates of sea level rise (see Tab 18).</t>
    </r>
  </si>
  <si>
    <t>If you are not alread a Community Commons user, you will need to set up an account to use the site.</t>
  </si>
  <si>
    <t>Climate Change Community Health Indicators Summary</t>
  </si>
  <si>
    <t>Southern California Hospital</t>
  </si>
  <si>
    <t>Los Angeles, CA</t>
  </si>
  <si>
    <t xml:space="preserve">Southern California Hospital </t>
  </si>
  <si>
    <t>Search Community Commons for information by county, census tract or zipcode. Go to www.communitycommons.org or www.chna.org/kp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</si>
</sst>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 #,##0_-;\-* #,##0_-;_-* &quot;-&quot;??_-;_-@_-"/>
    <numFmt numFmtId="166" formatCode="0.0%"/>
    <numFmt numFmtId="167" formatCode="0.0"/>
    <numFmt numFmtId="168" formatCode="_-* #,##0.0_-;\-* #,##0.0_-;_-* &quot;-&quot;??_-;_-@_-"/>
    <numFmt numFmtId="169" formatCode="#,##0_ ;\-#,##0\ "/>
    <numFmt numFmtId="170" formatCode="0.00000"/>
    <numFmt numFmtId="171" formatCode="0.0000"/>
    <numFmt numFmtId="172" formatCode="0.000"/>
  </numFmts>
  <fonts count="2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
      <b/>
      <sz val="14"/>
      <color theme="1"/>
      <name val="Calibri"/>
      <scheme val="minor"/>
    </font>
    <font>
      <sz val="12"/>
      <color rgb="FF000000"/>
      <name val="Calibri"/>
      <family val="2"/>
      <scheme val="minor"/>
    </font>
    <font>
      <i/>
      <sz val="12"/>
      <color theme="1"/>
      <name val="Calibri"/>
      <scheme val="minor"/>
    </font>
    <font>
      <b/>
      <sz val="16"/>
      <color rgb="FF000000"/>
      <name val="Calibri"/>
      <scheme val="minor"/>
    </font>
    <font>
      <b/>
      <sz val="16"/>
      <color rgb="FFFF0000"/>
      <name val="Calibri"/>
      <scheme val="minor"/>
    </font>
    <font>
      <b/>
      <sz val="14"/>
      <name val="Calibri"/>
      <scheme val="minor"/>
    </font>
    <font>
      <b/>
      <sz val="18"/>
      <name val="Calibri"/>
      <scheme val="minor"/>
    </font>
    <font>
      <b/>
      <sz val="16"/>
      <name val="Calibri"/>
      <scheme val="minor"/>
    </font>
    <font>
      <sz val="8"/>
      <name val="Calibri"/>
      <family val="2"/>
      <scheme val="minor"/>
    </font>
    <font>
      <b/>
      <sz val="12"/>
      <color rgb="FFFF0000"/>
      <name val="Calibri"/>
      <scheme val="minor"/>
    </font>
    <font>
      <u/>
      <sz val="12"/>
      <color theme="1"/>
      <name val="Calibri"/>
      <scheme val="minor"/>
    </font>
    <font>
      <sz val="12"/>
      <color rgb="FF3F3F76"/>
      <name val="Calibri"/>
      <family val="2"/>
      <scheme val="minor"/>
    </font>
    <font>
      <b/>
      <sz val="12"/>
      <color rgb="FF000000"/>
      <name val="Calibri"/>
      <family val="2"/>
      <scheme val="minor"/>
    </font>
    <font>
      <b/>
      <sz val="12"/>
      <name val="Calibri"/>
      <scheme val="minor"/>
    </font>
    <font>
      <b/>
      <sz val="10"/>
      <color theme="5"/>
      <name val="Calibri"/>
      <scheme val="minor"/>
    </font>
    <font>
      <b/>
      <sz val="14"/>
      <color theme="4" tint="-0.249977111117893"/>
      <name val="Calibri"/>
      <scheme val="minor"/>
    </font>
    <font>
      <b/>
      <sz val="12"/>
      <color theme="5" tint="-0.249977111117893"/>
      <name val="Calibri"/>
      <scheme val="minor"/>
    </font>
    <font>
      <u/>
      <sz val="12"/>
      <color theme="3"/>
      <name val="Calibri"/>
      <family val="2"/>
      <scheme val="minor"/>
    </font>
    <font>
      <u/>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C9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9" tint="0.79998168889431442"/>
        <bgColor indexed="65"/>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39997558519241921"/>
        <bgColor rgb="FF000000"/>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s>
  <cellStyleXfs count="325">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0" fillId="5" borderId="11" applyNumberFormat="0" applyAlignment="0" applyProtection="0"/>
    <xf numFmtId="0" fontId="3" fillId="6" borderId="0" applyNumberFormat="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49">
    <xf numFmtId="0" fontId="0" fillId="0" borderId="0" xfId="0"/>
    <xf numFmtId="0" fontId="5" fillId="0" borderId="0" xfId="0" applyFont="1"/>
    <xf numFmtId="0" fontId="0" fillId="0" borderId="0" xfId="0" applyAlignment="1">
      <alignment horizontal="right"/>
    </xf>
    <xf numFmtId="0" fontId="0" fillId="0" borderId="0" xfId="0" applyAlignment="1">
      <alignment horizontal="left" vertical="top" wrapText="1"/>
    </xf>
    <xf numFmtId="0" fontId="0" fillId="0" borderId="0" xfId="0" applyFill="1"/>
    <xf numFmtId="0" fontId="0" fillId="0" borderId="0" xfId="0" applyFont="1" applyAlignment="1">
      <alignment horizontal="center"/>
    </xf>
    <xf numFmtId="0" fontId="5" fillId="0" borderId="0" xfId="0" applyFont="1" applyAlignment="1">
      <alignment horizontal="right"/>
    </xf>
    <xf numFmtId="0" fontId="0" fillId="0" borderId="0" xfId="0" applyFont="1" applyAlignment="1">
      <alignment horizontal="right"/>
    </xf>
    <xf numFmtId="0" fontId="8" fillId="0" borderId="0" xfId="0" applyFont="1"/>
    <xf numFmtId="0" fontId="9" fillId="0" borderId="0" xfId="0" applyFont="1"/>
    <xf numFmtId="0" fontId="0" fillId="0" borderId="0" xfId="0" applyBorder="1" applyAlignment="1">
      <alignment horizontal="left" wrapText="1"/>
    </xf>
    <xf numFmtId="0" fontId="0" fillId="0" borderId="0" xfId="0" applyBorder="1" applyAlignment="1">
      <alignment horizontal="left" vertical="top" wrapText="1"/>
    </xf>
    <xf numFmtId="0" fontId="0" fillId="0" borderId="0" xfId="0" applyAlignment="1">
      <alignment horizontal="left" wrapText="1"/>
    </xf>
    <xf numFmtId="9" fontId="0" fillId="0" borderId="0" xfId="2" applyFont="1" applyFill="1"/>
    <xf numFmtId="0" fontId="12" fillId="0" borderId="0" xfId="0" applyFont="1"/>
    <xf numFmtId="165" fontId="0" fillId="0" borderId="0" xfId="1" applyNumberFormat="1" applyFont="1" applyFill="1"/>
    <xf numFmtId="0" fontId="0" fillId="0" borderId="0" xfId="0" applyAlignment="1">
      <alignment horizontal="right" indent="1"/>
    </xf>
    <xf numFmtId="0" fontId="5" fillId="0" borderId="0" xfId="0" applyFont="1" applyAlignment="1">
      <alignment horizontal="left"/>
    </xf>
    <xf numFmtId="0" fontId="0" fillId="0" borderId="0" xfId="0" applyFill="1" applyAlignment="1">
      <alignment horizontal="right"/>
    </xf>
    <xf numFmtId="0" fontId="0" fillId="0" borderId="0" xfId="0" applyAlignment="1">
      <alignment horizontal="left" wrapText="1"/>
    </xf>
    <xf numFmtId="9" fontId="0" fillId="0" borderId="0" xfId="2" applyFont="1"/>
    <xf numFmtId="0" fontId="10" fillId="0" borderId="0" xfId="0" applyFont="1"/>
    <xf numFmtId="165" fontId="10" fillId="0" borderId="0" xfId="0" applyNumberFormat="1" applyFont="1"/>
    <xf numFmtId="0" fontId="0" fillId="0" borderId="4" xfId="0" applyBorder="1"/>
    <xf numFmtId="0" fontId="0" fillId="0" borderId="0" xfId="0" applyBorder="1"/>
    <xf numFmtId="0" fontId="0" fillId="0" borderId="5" xfId="0" applyBorder="1"/>
    <xf numFmtId="0" fontId="0" fillId="0" borderId="0" xfId="0" applyBorder="1" applyAlignment="1">
      <alignment horizontal="right"/>
    </xf>
    <xf numFmtId="0" fontId="0" fillId="0" borderId="0" xfId="0" applyFont="1" applyBorder="1" applyAlignment="1">
      <alignment horizontal="right"/>
    </xf>
    <xf numFmtId="0" fontId="0" fillId="0" borderId="10" xfId="0" applyBorder="1"/>
    <xf numFmtId="0" fontId="0" fillId="0" borderId="10" xfId="0" applyBorder="1" applyAlignment="1">
      <alignment horizontal="right"/>
    </xf>
    <xf numFmtId="0" fontId="0" fillId="0" borderId="0" xfId="0" applyAlignment="1">
      <alignment horizontal="left" wrapText="1"/>
    </xf>
    <xf numFmtId="0" fontId="10" fillId="0" borderId="0" xfId="0" applyFont="1" applyAlignment="1">
      <alignment horizontal="right"/>
    </xf>
    <xf numFmtId="0" fontId="10" fillId="0" borderId="0" xfId="0" applyFont="1" applyBorder="1" applyAlignment="1">
      <alignment horizontal="right"/>
    </xf>
    <xf numFmtId="167" fontId="0" fillId="0" borderId="0" xfId="0" applyNumberFormat="1"/>
    <xf numFmtId="0" fontId="0" fillId="0" borderId="0" xfId="0" applyAlignment="1">
      <alignment horizontal="left"/>
    </xf>
    <xf numFmtId="0" fontId="10" fillId="0" borderId="0" xfId="0" applyFont="1" applyBorder="1"/>
    <xf numFmtId="0" fontId="3" fillId="0" borderId="11" xfId="187" applyFill="1" applyBorder="1"/>
    <xf numFmtId="0" fontId="0" fillId="0" borderId="11" xfId="187" applyFont="1" applyFill="1" applyBorder="1"/>
    <xf numFmtId="0" fontId="0" fillId="0" borderId="0" xfId="0" applyAlignment="1">
      <alignment horizontal="left" vertical="top" wrapText="1"/>
    </xf>
    <xf numFmtId="168" fontId="0" fillId="0" borderId="0" xfId="1" applyNumberFormat="1" applyFont="1" applyFill="1"/>
    <xf numFmtId="0" fontId="5" fillId="0" borderId="0" xfId="0" applyFont="1" applyAlignment="1">
      <alignment horizontal="center" wrapText="1"/>
    </xf>
    <xf numFmtId="0" fontId="22" fillId="0" borderId="0" xfId="0" applyFont="1" applyAlignment="1">
      <alignment horizontal="left"/>
    </xf>
    <xf numFmtId="0" fontId="20" fillId="0" borderId="11" xfId="185" applyFill="1"/>
    <xf numFmtId="165" fontId="20" fillId="0" borderId="11" xfId="185" applyNumberFormat="1" applyFill="1"/>
    <xf numFmtId="165" fontId="20" fillId="0" borderId="11" xfId="185" applyNumberFormat="1" applyFill="1" applyAlignment="1">
      <alignment horizontal="left"/>
    </xf>
    <xf numFmtId="0" fontId="0" fillId="0" borderId="0" xfId="0" applyFill="1" applyAlignment="1">
      <alignment horizontal="left" vertical="top" wrapText="1"/>
    </xf>
    <xf numFmtId="165" fontId="0" fillId="0" borderId="0" xfId="1" applyNumberFormat="1" applyFont="1" applyFill="1" applyAlignment="1">
      <alignment horizontal="left"/>
    </xf>
    <xf numFmtId="0" fontId="10" fillId="0" borderId="0" xfId="0" applyFont="1" applyAlignment="1">
      <alignment vertical="top" wrapText="1"/>
    </xf>
    <xf numFmtId="0" fontId="21" fillId="0" borderId="0" xfId="0" applyFont="1"/>
    <xf numFmtId="0" fontId="21" fillId="0" borderId="0" xfId="0" applyFont="1" applyAlignment="1">
      <alignment horizontal="right"/>
    </xf>
    <xf numFmtId="0" fontId="0" fillId="0" borderId="0" xfId="0" applyAlignment="1">
      <alignment horizontal="left" vertical="center" wrapText="1"/>
    </xf>
    <xf numFmtId="0" fontId="20" fillId="0" borderId="11" xfId="185" applyFill="1" applyAlignment="1">
      <alignment horizontal="right"/>
    </xf>
    <xf numFmtId="167" fontId="0" fillId="0" borderId="0" xfId="0" applyNumberFormat="1" applyAlignment="1">
      <alignment horizontal="right"/>
    </xf>
    <xf numFmtId="165" fontId="0" fillId="0" borderId="0" xfId="1" applyNumberFormat="1" applyFont="1"/>
    <xf numFmtId="166" fontId="0" fillId="0" borderId="0" xfId="2" applyNumberFormat="1" applyFont="1" applyAlignment="1">
      <alignment horizontal="right"/>
    </xf>
    <xf numFmtId="0" fontId="0" fillId="0" borderId="0" xfId="0" applyFill="1" applyBorder="1" applyAlignment="1">
      <alignment horizontal="right"/>
    </xf>
    <xf numFmtId="0" fontId="16" fillId="3" borderId="10" xfId="0" applyFont="1" applyFill="1" applyBorder="1" applyAlignment="1">
      <alignment horizontal="left"/>
    </xf>
    <xf numFmtId="165" fontId="1" fillId="4" borderId="15" xfId="1" applyNumberFormat="1" applyFont="1" applyFill="1" applyBorder="1" applyAlignment="1">
      <alignment horizontal="right"/>
    </xf>
    <xf numFmtId="0" fontId="0" fillId="4" borderId="15" xfId="0" applyFill="1" applyBorder="1" applyAlignment="1">
      <alignment horizontal="center"/>
    </xf>
    <xf numFmtId="0" fontId="5" fillId="2" borderId="13" xfId="0" applyFont="1" applyFill="1" applyBorder="1" applyAlignment="1">
      <alignment horizontal="center" wrapText="1"/>
    </xf>
    <xf numFmtId="0" fontId="5" fillId="2" borderId="13" xfId="0" applyFont="1" applyFill="1" applyBorder="1" applyAlignment="1">
      <alignment horizontal="right"/>
    </xf>
    <xf numFmtId="0" fontId="3" fillId="0" borderId="0" xfId="186" applyFill="1"/>
    <xf numFmtId="0" fontId="0" fillId="0" borderId="0" xfId="0" applyAlignment="1">
      <alignment vertical="top" wrapText="1"/>
    </xf>
    <xf numFmtId="0" fontId="0" fillId="0" borderId="0" xfId="0" applyAlignment="1">
      <alignment wrapText="1"/>
    </xf>
    <xf numFmtId="9" fontId="0" fillId="0" borderId="0" xfId="2" applyFont="1" applyFill="1" applyBorder="1"/>
    <xf numFmtId="0" fontId="20" fillId="0" borderId="0" xfId="185" applyFill="1" applyBorder="1"/>
    <xf numFmtId="0" fontId="0" fillId="0" borderId="0" xfId="0" applyFill="1" applyBorder="1"/>
    <xf numFmtId="0" fontId="0" fillId="4" borderId="4" xfId="0" applyFill="1" applyBorder="1" applyProtection="1"/>
    <xf numFmtId="0" fontId="0" fillId="4" borderId="0" xfId="0" applyFill="1" applyBorder="1" applyProtection="1"/>
    <xf numFmtId="0" fontId="0" fillId="4" borderId="0" xfId="0" applyFill="1" applyBorder="1" applyAlignment="1" applyProtection="1">
      <alignment horizontal="right"/>
    </xf>
    <xf numFmtId="0" fontId="5" fillId="4" borderId="4" xfId="0" applyFont="1" applyFill="1" applyBorder="1" applyProtection="1"/>
    <xf numFmtId="0" fontId="5" fillId="4" borderId="4" xfId="0" applyFont="1" applyFill="1" applyBorder="1" applyAlignment="1" applyProtection="1">
      <alignment horizontal="right"/>
    </xf>
    <xf numFmtId="0" fontId="5" fillId="4" borderId="0" xfId="0" applyFont="1" applyFill="1" applyBorder="1" applyAlignment="1" applyProtection="1">
      <alignment horizontal="center" wrapText="1"/>
    </xf>
    <xf numFmtId="0" fontId="5" fillId="4" borderId="0" xfId="0" applyFont="1" applyFill="1" applyBorder="1" applyAlignment="1" applyProtection="1">
      <alignment horizontal="right" wrapText="1"/>
    </xf>
    <xf numFmtId="0" fontId="0" fillId="4" borderId="4" xfId="0" applyFill="1" applyBorder="1" applyAlignment="1" applyProtection="1">
      <alignment horizontal="right"/>
    </xf>
    <xf numFmtId="166" fontId="0" fillId="4" borderId="0" xfId="2" applyNumberFormat="1" applyFont="1" applyFill="1" applyBorder="1" applyProtection="1"/>
    <xf numFmtId="171" fontId="0" fillId="4" borderId="0" xfId="0" applyNumberFormat="1" applyFill="1" applyBorder="1" applyProtection="1"/>
    <xf numFmtId="170" fontId="0" fillId="4" borderId="0" xfId="0" applyNumberFormat="1" applyFill="1" applyBorder="1" applyProtection="1"/>
    <xf numFmtId="170" fontId="5" fillId="4" borderId="0" xfId="0" applyNumberFormat="1" applyFont="1" applyFill="1" applyBorder="1" applyProtection="1"/>
    <xf numFmtId="0" fontId="0" fillId="4" borderId="4" xfId="0" applyFont="1" applyFill="1" applyBorder="1" applyAlignment="1" applyProtection="1">
      <alignment horizontal="right"/>
    </xf>
    <xf numFmtId="167" fontId="0" fillId="4" borderId="0" xfId="0" applyNumberFormat="1" applyFill="1" applyBorder="1" applyProtection="1"/>
    <xf numFmtId="167" fontId="5" fillId="4" borderId="0" xfId="0" applyNumberFormat="1" applyFont="1" applyFill="1" applyBorder="1" applyProtection="1"/>
    <xf numFmtId="172" fontId="0" fillId="4" borderId="0" xfId="0" applyNumberFormat="1" applyFill="1" applyBorder="1" applyProtection="1"/>
    <xf numFmtId="171" fontId="5" fillId="4" borderId="0" xfId="0" applyNumberFormat="1" applyFont="1" applyFill="1" applyBorder="1" applyProtection="1"/>
    <xf numFmtId="0" fontId="0" fillId="4" borderId="6" xfId="0" applyFill="1" applyBorder="1" applyProtection="1"/>
    <xf numFmtId="0" fontId="0" fillId="4" borderId="7" xfId="0" applyFill="1" applyBorder="1" applyProtection="1"/>
    <xf numFmtId="0" fontId="0" fillId="2" borderId="1" xfId="0" applyFill="1" applyBorder="1"/>
    <xf numFmtId="0" fontId="0" fillId="2" borderId="2" xfId="0" applyFill="1" applyBorder="1"/>
    <xf numFmtId="0" fontId="5" fillId="2" borderId="19" xfId="0" applyFont="1" applyFill="1" applyBorder="1" applyAlignment="1">
      <alignment horizontal="center" wrapText="1"/>
    </xf>
    <xf numFmtId="0" fontId="0" fillId="4" borderId="4" xfId="0" applyFill="1" applyBorder="1"/>
    <xf numFmtId="0" fontId="0" fillId="4" borderId="20" xfId="0" applyFill="1" applyBorder="1" applyAlignment="1">
      <alignment horizontal="center"/>
    </xf>
    <xf numFmtId="0" fontId="0" fillId="4" borderId="6" xfId="0" applyFill="1" applyBorder="1"/>
    <xf numFmtId="0" fontId="0" fillId="4" borderId="22" xfId="0" applyFill="1" applyBorder="1" applyAlignment="1">
      <alignment horizontal="center"/>
    </xf>
    <xf numFmtId="0" fontId="0" fillId="4" borderId="23" xfId="0" applyFill="1" applyBorder="1" applyAlignment="1">
      <alignment horizontal="center"/>
    </xf>
    <xf numFmtId="165" fontId="5" fillId="4" borderId="21" xfId="1" applyNumberFormat="1" applyFont="1" applyFill="1" applyBorder="1" applyAlignment="1">
      <alignment horizontal="right"/>
    </xf>
    <xf numFmtId="0" fontId="0" fillId="3" borderId="2" xfId="0" applyFill="1" applyBorder="1"/>
    <xf numFmtId="0" fontId="0" fillId="3" borderId="3" xfId="0" applyFill="1" applyBorder="1"/>
    <xf numFmtId="0" fontId="16" fillId="3" borderId="24" xfId="0" applyFont="1" applyFill="1" applyBorder="1" applyAlignment="1">
      <alignment horizontal="left"/>
    </xf>
    <xf numFmtId="0" fontId="16" fillId="3" borderId="25" xfId="0" applyFont="1" applyFill="1" applyBorder="1" applyAlignment="1">
      <alignment horizontal="left"/>
    </xf>
    <xf numFmtId="164" fontId="24" fillId="2" borderId="27" xfId="1" applyFont="1" applyFill="1" applyBorder="1" applyAlignment="1">
      <alignment vertical="center"/>
    </xf>
    <xf numFmtId="0" fontId="25" fillId="0" borderId="4" xfId="0" applyFont="1" applyBorder="1"/>
    <xf numFmtId="0" fontId="0" fillId="0" borderId="4" xfId="0" applyBorder="1" applyAlignment="1">
      <alignment horizontal="right"/>
    </xf>
    <xf numFmtId="9" fontId="0" fillId="0" borderId="5" xfId="2" applyFont="1" applyBorder="1"/>
    <xf numFmtId="167" fontId="0" fillId="0" borderId="5" xfId="0" applyNumberFormat="1" applyBorder="1"/>
    <xf numFmtId="0" fontId="0" fillId="0" borderId="5" xfId="0" applyFill="1" applyBorder="1"/>
    <xf numFmtId="0" fontId="10" fillId="0" borderId="5" xfId="0" applyFont="1" applyBorder="1"/>
    <xf numFmtId="0" fontId="10" fillId="0" borderId="4" xfId="0" applyFont="1" applyBorder="1" applyAlignment="1">
      <alignment horizontal="right"/>
    </xf>
    <xf numFmtId="165" fontId="10" fillId="0" borderId="5" xfId="1" applyNumberFormat="1" applyFont="1" applyBorder="1"/>
    <xf numFmtId="0" fontId="10" fillId="0" borderId="4" xfId="0" applyFont="1" applyBorder="1"/>
    <xf numFmtId="10" fontId="10" fillId="0" borderId="5" xfId="2" applyNumberFormat="1" applyFont="1" applyBorder="1"/>
    <xf numFmtId="0" fontId="24" fillId="2" borderId="27" xfId="0" applyFont="1" applyFill="1" applyBorder="1" applyAlignment="1">
      <alignment vertical="center"/>
    </xf>
    <xf numFmtId="0" fontId="25" fillId="0" borderId="4" xfId="0" applyFont="1" applyBorder="1" applyAlignment="1">
      <alignment horizontal="left"/>
    </xf>
    <xf numFmtId="0" fontId="0" fillId="0" borderId="4" xfId="0" applyFont="1" applyBorder="1" applyAlignment="1">
      <alignment horizontal="right"/>
    </xf>
    <xf numFmtId="0" fontId="0" fillId="0" borderId="5" xfId="0" applyBorder="1" applyAlignment="1">
      <alignment horizontal="right"/>
    </xf>
    <xf numFmtId="169" fontId="0" fillId="0" borderId="5" xfId="1" applyNumberFormat="1" applyFont="1" applyBorder="1"/>
    <xf numFmtId="0" fontId="0" fillId="0" borderId="24" xfId="0" applyFont="1" applyBorder="1" applyAlignment="1">
      <alignment horizontal="right"/>
    </xf>
    <xf numFmtId="9" fontId="0" fillId="0" borderId="25" xfId="2" applyFont="1" applyFill="1" applyBorder="1" applyAlignment="1">
      <alignment horizontal="right"/>
    </xf>
    <xf numFmtId="0" fontId="0" fillId="0" borderId="5" xfId="0" applyFill="1" applyBorder="1" applyAlignment="1">
      <alignment horizontal="right"/>
    </xf>
    <xf numFmtId="165" fontId="0" fillId="0" borderId="5" xfId="1" applyNumberFormat="1" applyFont="1" applyFill="1" applyBorder="1"/>
    <xf numFmtId="0" fontId="0" fillId="0" borderId="24" xfId="0" applyBorder="1" applyAlignment="1">
      <alignment horizontal="right"/>
    </xf>
    <xf numFmtId="166" fontId="0" fillId="0" borderId="25" xfId="0" applyNumberFormat="1" applyBorder="1"/>
    <xf numFmtId="166" fontId="0" fillId="4" borderId="15" xfId="2" applyNumberFormat="1" applyFont="1" applyFill="1" applyBorder="1" applyAlignment="1">
      <alignment horizontal="center"/>
    </xf>
    <xf numFmtId="166" fontId="0" fillId="4" borderId="22" xfId="2" applyNumberFormat="1" applyFont="1" applyFill="1" applyBorder="1" applyAlignment="1">
      <alignment horizontal="center"/>
    </xf>
    <xf numFmtId="165" fontId="0" fillId="4" borderId="15" xfId="1" applyNumberFormat="1" applyFont="1" applyFill="1" applyBorder="1" applyAlignment="1"/>
    <xf numFmtId="165" fontId="0" fillId="4" borderId="21" xfId="1" applyNumberFormat="1" applyFont="1" applyFill="1" applyBorder="1" applyAlignment="1"/>
    <xf numFmtId="0" fontId="5" fillId="2" borderId="14" xfId="0" applyFont="1" applyFill="1" applyBorder="1" applyAlignment="1">
      <alignment horizontal="right" wrapText="1"/>
    </xf>
    <xf numFmtId="9" fontId="0" fillId="0" borderId="0" xfId="2" applyFont="1" applyBorder="1"/>
    <xf numFmtId="165" fontId="10" fillId="0" borderId="0" xfId="1" applyNumberFormat="1" applyFont="1" applyBorder="1"/>
    <xf numFmtId="10" fontId="10" fillId="0" borderId="0" xfId="2" applyNumberFormat="1" applyFont="1" applyBorder="1"/>
    <xf numFmtId="9" fontId="0" fillId="0" borderId="10" xfId="2" applyFont="1" applyFill="1" applyBorder="1" applyAlignment="1">
      <alignment horizontal="right"/>
    </xf>
    <xf numFmtId="166" fontId="0" fillId="0" borderId="0" xfId="0" applyNumberFormat="1" applyBorder="1"/>
    <xf numFmtId="166" fontId="0" fillId="0" borderId="5" xfId="0" applyNumberFormat="1" applyBorder="1"/>
    <xf numFmtId="0" fontId="5" fillId="2" borderId="29" xfId="0" applyFont="1" applyFill="1" applyBorder="1" applyAlignment="1">
      <alignment horizontal="right" wrapText="1"/>
    </xf>
    <xf numFmtId="0" fontId="14" fillId="9" borderId="9" xfId="0" applyFont="1" applyFill="1" applyBorder="1" applyAlignment="1">
      <alignment horizontal="left"/>
    </xf>
    <xf numFmtId="0" fontId="13" fillId="9" borderId="9" xfId="0" applyFont="1" applyFill="1" applyBorder="1" applyAlignment="1">
      <alignment horizontal="center"/>
    </xf>
    <xf numFmtId="0" fontId="13" fillId="9" borderId="5" xfId="0" applyFont="1" applyFill="1" applyBorder="1" applyAlignment="1">
      <alignment horizontal="center"/>
    </xf>
    <xf numFmtId="0" fontId="14" fillId="9" borderId="10" xfId="0" applyFont="1" applyFill="1" applyBorder="1" applyAlignment="1">
      <alignment horizontal="left"/>
    </xf>
    <xf numFmtId="0" fontId="23" fillId="9" borderId="10" xfId="0" applyFont="1" applyFill="1" applyBorder="1" applyAlignment="1">
      <alignment horizontal="center"/>
    </xf>
    <xf numFmtId="0" fontId="13" fillId="9" borderId="10" xfId="0" applyFont="1" applyFill="1" applyBorder="1" applyAlignment="1">
      <alignment horizontal="center"/>
    </xf>
    <xf numFmtId="0" fontId="13" fillId="9" borderId="25" xfId="0" applyFont="1" applyFill="1" applyBorder="1" applyAlignment="1">
      <alignment horizontal="center"/>
    </xf>
    <xf numFmtId="0" fontId="15" fillId="3" borderId="1" xfId="0" applyFont="1" applyFill="1" applyBorder="1" applyAlignment="1">
      <alignment horizontal="left" vertical="center"/>
    </xf>
    <xf numFmtId="0" fontId="0" fillId="0" borderId="6" xfId="0" applyBorder="1" applyAlignment="1">
      <alignment horizontal="right"/>
    </xf>
    <xf numFmtId="0" fontId="0" fillId="0" borderId="7" xfId="0" applyFill="1" applyBorder="1" applyAlignment="1">
      <alignment horizontal="right"/>
    </xf>
    <xf numFmtId="0" fontId="0" fillId="0" borderId="7" xfId="0" applyBorder="1" applyAlignment="1">
      <alignment horizontal="right"/>
    </xf>
    <xf numFmtId="0" fontId="0" fillId="0" borderId="8" xfId="0" applyFill="1" applyBorder="1" applyAlignment="1">
      <alignment horizontal="right"/>
    </xf>
    <xf numFmtId="0" fontId="14" fillId="9" borderId="31" xfId="0" applyFont="1" applyFill="1" applyBorder="1" applyAlignment="1">
      <alignment horizontal="left"/>
    </xf>
    <xf numFmtId="0" fontId="14" fillId="9" borderId="30" xfId="0" applyFont="1" applyFill="1" applyBorder="1" applyAlignment="1">
      <alignment horizontal="left"/>
    </xf>
    <xf numFmtId="166" fontId="0" fillId="0" borderId="10" xfId="0" applyNumberFormat="1" applyBorder="1" applyAlignment="1">
      <alignment horizontal="right"/>
    </xf>
    <xf numFmtId="0" fontId="10" fillId="0" borderId="0" xfId="0" applyFont="1" applyAlignment="1">
      <alignment horizontal="left" vertical="top" wrapText="1"/>
    </xf>
    <xf numFmtId="0" fontId="0" fillId="0" borderId="0" xfId="0" applyAlignment="1">
      <alignment horizontal="left" vertical="top" wrapText="1"/>
    </xf>
    <xf numFmtId="0" fontId="6" fillId="0" borderId="0" xfId="321"/>
    <xf numFmtId="0" fontId="5" fillId="4" borderId="0" xfId="0" applyFont="1" applyFill="1" applyBorder="1" applyAlignment="1" applyProtection="1">
      <alignment horizontal="right"/>
    </xf>
    <xf numFmtId="0" fontId="0" fillId="4" borderId="0" xfId="0" applyFill="1" applyBorder="1" applyAlignment="1" applyProtection="1">
      <alignment horizontal="left"/>
    </xf>
    <xf numFmtId="0" fontId="0" fillId="4" borderId="1" xfId="0" applyFill="1" applyBorder="1" applyProtection="1"/>
    <xf numFmtId="0" fontId="0" fillId="4" borderId="2" xfId="0" applyFill="1" applyBorder="1" applyProtection="1"/>
    <xf numFmtId="0" fontId="0" fillId="4" borderId="9" xfId="0" applyFill="1" applyBorder="1" applyProtection="1"/>
    <xf numFmtId="0" fontId="5" fillId="4" borderId="9" xfId="0" applyFont="1" applyFill="1" applyBorder="1" applyAlignment="1" applyProtection="1">
      <alignment horizontal="right" wrapText="1"/>
    </xf>
    <xf numFmtId="0" fontId="5" fillId="4" borderId="9" xfId="0" applyFont="1" applyFill="1" applyBorder="1" applyProtection="1"/>
    <xf numFmtId="0" fontId="0" fillId="4" borderId="26" xfId="0" applyFill="1" applyBorder="1" applyProtection="1"/>
    <xf numFmtId="0" fontId="5" fillId="4" borderId="26" xfId="0" applyFont="1" applyFill="1" applyBorder="1" applyProtection="1"/>
    <xf numFmtId="0" fontId="0" fillId="0" borderId="0" xfId="0" applyFill="1" applyAlignment="1">
      <alignment horizontal="left" vertical="top" wrapText="1"/>
    </xf>
    <xf numFmtId="0" fontId="10" fillId="0" borderId="0" xfId="0" applyFont="1" applyAlignment="1">
      <alignment horizontal="left" vertical="top" wrapText="1"/>
    </xf>
    <xf numFmtId="0" fontId="0" fillId="0" borderId="4" xfId="0" applyFill="1" applyBorder="1" applyAlignment="1">
      <alignment horizontal="right"/>
    </xf>
    <xf numFmtId="1" fontId="0" fillId="0" borderId="0" xfId="0" applyNumberFormat="1" applyFill="1" applyBorder="1"/>
    <xf numFmtId="0" fontId="0" fillId="0" borderId="4" xfId="0" applyFill="1" applyBorder="1"/>
    <xf numFmtId="0" fontId="0" fillId="2" borderId="0" xfId="0" applyFill="1" applyBorder="1"/>
    <xf numFmtId="0" fontId="14" fillId="2" borderId="4" xfId="0" applyFont="1" applyFill="1" applyBorder="1" applyAlignment="1">
      <alignment horizontal="left" vertical="center"/>
    </xf>
    <xf numFmtId="0" fontId="10" fillId="0" borderId="0" xfId="0" applyFont="1" applyFill="1" applyAlignment="1">
      <alignment horizontal="right" indent="1"/>
    </xf>
    <xf numFmtId="0" fontId="27" fillId="0" borderId="0" xfId="321" applyFont="1"/>
    <xf numFmtId="167" fontId="0" fillId="0" borderId="0" xfId="0" applyNumberFormat="1" applyFill="1"/>
    <xf numFmtId="0" fontId="0" fillId="0" borderId="0" xfId="0" applyProtection="1"/>
    <xf numFmtId="0" fontId="0" fillId="0" borderId="0" xfId="0" applyAlignment="1" applyProtection="1">
      <alignment horizontal="right"/>
    </xf>
    <xf numFmtId="0" fontId="20" fillId="0" borderId="0" xfId="185" applyFill="1" applyBorder="1" applyProtection="1"/>
    <xf numFmtId="0" fontId="0" fillId="4" borderId="3" xfId="0" applyFill="1" applyBorder="1" applyProtection="1"/>
    <xf numFmtId="0" fontId="26" fillId="4" borderId="0" xfId="321" applyFont="1" applyFill="1" applyBorder="1" applyProtection="1"/>
    <xf numFmtId="0" fontId="20" fillId="4" borderId="0" xfId="185" applyFill="1" applyBorder="1" applyProtection="1"/>
    <xf numFmtId="0" fontId="0" fillId="4" borderId="5" xfId="0" applyFill="1" applyBorder="1" applyProtection="1"/>
    <xf numFmtId="0" fontId="0" fillId="4" borderId="8" xfId="0" applyFill="1" applyBorder="1" applyProtection="1"/>
    <xf numFmtId="0" fontId="0" fillId="4" borderId="32" xfId="0" applyFill="1" applyBorder="1" applyProtection="1"/>
    <xf numFmtId="0" fontId="0" fillId="0" borderId="0" xfId="0" applyFill="1" applyProtection="1"/>
    <xf numFmtId="0" fontId="6" fillId="0" borderId="0" xfId="321" applyFill="1" applyAlignment="1"/>
    <xf numFmtId="0" fontId="5" fillId="0" borderId="0" xfId="0" applyFont="1" applyAlignment="1">
      <alignment vertical="top" wrapText="1"/>
    </xf>
    <xf numFmtId="0" fontId="0" fillId="0" borderId="0" xfId="0" applyAlignment="1">
      <alignment vertical="center" wrapText="1"/>
    </xf>
    <xf numFmtId="0" fontId="6" fillId="0" borderId="0" xfId="321" applyAlignment="1">
      <alignment vertical="center"/>
    </xf>
    <xf numFmtId="0" fontId="5" fillId="0" borderId="0" xfId="0" applyFont="1" applyFill="1" applyAlignment="1">
      <alignment vertical="top" wrapText="1"/>
    </xf>
    <xf numFmtId="0" fontId="5" fillId="4" borderId="33" xfId="0" applyFont="1" applyFill="1" applyBorder="1" applyAlignment="1">
      <alignment horizontal="center" vertical="center"/>
    </xf>
    <xf numFmtId="167" fontId="0" fillId="4" borderId="34" xfId="0" applyNumberFormat="1" applyFill="1" applyBorder="1" applyAlignment="1">
      <alignment horizontal="center" vertical="center"/>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Fill="1" applyAlignment="1">
      <alignment horizontal="left" vertical="top" wrapText="1"/>
    </xf>
    <xf numFmtId="0" fontId="20" fillId="10" borderId="11" xfId="185" applyFill="1" applyProtection="1">
      <protection locked="0"/>
    </xf>
    <xf numFmtId="165" fontId="20" fillId="10" borderId="11" xfId="185" applyNumberFormat="1" applyFill="1" applyAlignment="1" applyProtection="1">
      <alignment horizontal="left"/>
      <protection locked="0"/>
    </xf>
    <xf numFmtId="165" fontId="20" fillId="10" borderId="11" xfId="185" applyNumberFormat="1" applyFill="1" applyProtection="1">
      <protection locked="0"/>
    </xf>
    <xf numFmtId="0" fontId="20" fillId="10" borderId="11" xfId="185" applyFill="1"/>
    <xf numFmtId="0" fontId="0" fillId="10" borderId="0" xfId="0" applyFill="1"/>
    <xf numFmtId="167" fontId="20" fillId="10" borderId="11" xfId="185" applyNumberFormat="1" applyFill="1" applyProtection="1">
      <protection locked="0"/>
    </xf>
    <xf numFmtId="10" fontId="20" fillId="11" borderId="11" xfId="0" applyNumberFormat="1" applyFont="1" applyFill="1" applyBorder="1" applyAlignment="1" applyProtection="1">
      <alignment horizontal="right"/>
      <protection locked="0"/>
    </xf>
    <xf numFmtId="10" fontId="20" fillId="11" borderId="12" xfId="0" applyNumberFormat="1" applyFont="1" applyFill="1" applyBorder="1" applyAlignment="1" applyProtection="1">
      <alignment horizontal="right"/>
      <protection locked="0"/>
    </xf>
    <xf numFmtId="167" fontId="20" fillId="11" borderId="11" xfId="0" applyNumberFormat="1" applyFont="1" applyFill="1" applyBorder="1" applyProtection="1">
      <protection locked="0"/>
    </xf>
    <xf numFmtId="0" fontId="20" fillId="10" borderId="11" xfId="185" applyFill="1" applyAlignment="1">
      <alignment horizontal="right"/>
    </xf>
    <xf numFmtId="165" fontId="20" fillId="10" borderId="11" xfId="185" applyNumberFormat="1" applyFill="1"/>
    <xf numFmtId="9" fontId="20" fillId="10" borderId="11" xfId="185" applyNumberFormat="1" applyFill="1" applyAlignment="1">
      <alignment horizontal="right"/>
    </xf>
    <xf numFmtId="166" fontId="20" fillId="10" borderId="11" xfId="185" applyNumberFormat="1" applyFill="1"/>
    <xf numFmtId="166" fontId="20" fillId="10" borderId="11" xfId="185" applyNumberFormat="1" applyFill="1" applyAlignment="1">
      <alignment horizontal="right"/>
    </xf>
    <xf numFmtId="165" fontId="20" fillId="10" borderId="11" xfId="185" applyNumberFormat="1" applyFill="1" applyAlignment="1">
      <alignment horizontal="left"/>
    </xf>
    <xf numFmtId="0" fontId="10" fillId="0" borderId="4" xfId="0" applyFont="1" applyFill="1" applyBorder="1" applyAlignment="1">
      <alignment horizontal="right"/>
    </xf>
    <xf numFmtId="0" fontId="10" fillId="0" borderId="0" xfId="0" applyFont="1" applyFill="1" applyBorder="1" applyAlignment="1">
      <alignment horizontal="right"/>
    </xf>
    <xf numFmtId="165" fontId="10" fillId="0" borderId="0" xfId="1" applyNumberFormat="1" applyFont="1" applyFill="1" applyBorder="1"/>
    <xf numFmtId="0" fontId="10" fillId="0" borderId="4" xfId="0" applyFont="1" applyFill="1" applyBorder="1"/>
    <xf numFmtId="0" fontId="0" fillId="0" borderId="31" xfId="0" applyFill="1" applyBorder="1"/>
    <xf numFmtId="165" fontId="1" fillId="0" borderId="28" xfId="1" applyNumberFormat="1" applyFont="1" applyFill="1" applyBorder="1" applyAlignment="1">
      <alignment horizontal="right"/>
    </xf>
    <xf numFmtId="165" fontId="0" fillId="0" borderId="15" xfId="1" applyNumberFormat="1" applyFont="1" applyFill="1" applyBorder="1" applyAlignment="1">
      <alignment horizontal="center"/>
    </xf>
    <xf numFmtId="166" fontId="0" fillId="0" borderId="15" xfId="2" applyNumberFormat="1" applyFont="1" applyFill="1" applyBorder="1" applyAlignment="1">
      <alignment horizontal="center"/>
    </xf>
    <xf numFmtId="0" fontId="0" fillId="0" borderId="15" xfId="0" applyFill="1" applyBorder="1" applyAlignment="1">
      <alignment horizontal="center"/>
    </xf>
    <xf numFmtId="0" fontId="0" fillId="0" borderId="20" xfId="0" applyFill="1" applyBorder="1" applyAlignment="1">
      <alignment horizontal="center"/>
    </xf>
    <xf numFmtId="169" fontId="0" fillId="0" borderId="0" xfId="1" applyNumberFormat="1" applyFont="1" applyFill="1" applyBorder="1"/>
    <xf numFmtId="165" fontId="0" fillId="0" borderId="0" xfId="1" applyNumberFormat="1" applyFont="1" applyFill="1" applyBorder="1"/>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6" fillId="0" borderId="0" xfId="321" applyAlignment="1">
      <alignment horizontal="left" vertical="top" wrapText="1"/>
    </xf>
    <xf numFmtId="0" fontId="0" fillId="0" borderId="0" xfId="0" applyAlignment="1">
      <alignment horizontal="left" vertical="center" wrapText="1"/>
    </xf>
    <xf numFmtId="0" fontId="10" fillId="0" borderId="0" xfId="0" applyFont="1" applyFill="1" applyAlignment="1">
      <alignment horizontal="left" vertical="top" wrapText="1"/>
    </xf>
    <xf numFmtId="0" fontId="0" fillId="0" borderId="0" xfId="0" applyAlignment="1">
      <alignment horizontal="left" wrapText="1"/>
    </xf>
    <xf numFmtId="0" fontId="6" fillId="0" borderId="0" xfId="321" applyAlignment="1">
      <alignment horizontal="left" vertical="center"/>
    </xf>
    <xf numFmtId="0" fontId="5" fillId="0" borderId="0" xfId="0" applyFont="1" applyAlignment="1">
      <alignment horizontal="left" vertical="top" wrapText="1"/>
    </xf>
    <xf numFmtId="0" fontId="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top" wrapText="1"/>
    </xf>
    <xf numFmtId="0" fontId="0" fillId="0" borderId="0" xfId="0" applyFill="1" applyAlignment="1">
      <alignment horizontal="left" vertical="top" wrapText="1"/>
    </xf>
    <xf numFmtId="0" fontId="6" fillId="0" borderId="0" xfId="321" applyAlignment="1">
      <alignment horizontal="left"/>
    </xf>
    <xf numFmtId="0" fontId="0" fillId="0" borderId="0" xfId="0" applyBorder="1" applyAlignment="1">
      <alignment horizontal="left" vertical="top" wrapText="1"/>
    </xf>
    <xf numFmtId="0" fontId="5"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ont="1" applyAlignment="1">
      <alignment horizontal="left" vertical="top" wrapText="1"/>
    </xf>
    <xf numFmtId="0" fontId="0" fillId="10" borderId="11" xfId="256" applyFont="1" applyFill="1" applyBorder="1" applyAlignment="1">
      <alignment horizontal="center" vertical="center" wrapText="1"/>
    </xf>
    <xf numFmtId="0" fontId="2" fillId="10" borderId="11" xfId="256" applyFill="1" applyBorder="1" applyAlignment="1">
      <alignment horizontal="center" vertical="center" wrapText="1"/>
    </xf>
    <xf numFmtId="0" fontId="8" fillId="4" borderId="1" xfId="0" applyFont="1" applyFill="1" applyBorder="1" applyAlignment="1" applyProtection="1">
      <alignment horizontal="left" vertical="center"/>
    </xf>
    <xf numFmtId="0" fontId="8" fillId="4" borderId="2"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8" fillId="4" borderId="7" xfId="0" applyFont="1" applyFill="1" applyBorder="1" applyAlignment="1" applyProtection="1">
      <alignment horizontal="left" vertical="center"/>
    </xf>
    <xf numFmtId="0" fontId="8" fillId="4" borderId="8" xfId="0" applyFont="1" applyFill="1" applyBorder="1" applyAlignment="1" applyProtection="1">
      <alignment horizontal="left" vertical="center"/>
    </xf>
    <xf numFmtId="0" fontId="5" fillId="4" borderId="0" xfId="0" applyFont="1" applyFill="1" applyBorder="1" applyAlignment="1" applyProtection="1">
      <alignment horizontal="center"/>
    </xf>
    <xf numFmtId="0" fontId="0" fillId="4" borderId="0" xfId="0" applyFill="1" applyBorder="1" applyAlignment="1" applyProtection="1">
      <alignment horizontal="left" vertical="center"/>
    </xf>
  </cellXfs>
  <cellStyles count="325">
    <cellStyle name="20% - Accent1" xfId="186" builtinId="30"/>
    <cellStyle name="20% - Accent2" xfId="187" builtinId="34"/>
    <cellStyle name="20% - Accent6" xfId="256" builtinId="50"/>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3" builtinId="9" hidden="1"/>
    <cellStyle name="Followed Hyperlink" xfId="32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cellStyle name="Input" xfId="185" builtinId="20"/>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444500</xdr:colOff>
      <xdr:row>50</xdr:row>
      <xdr:rowOff>0</xdr:rowOff>
    </xdr:to>
    <xdr:sp macro="" textlink="">
      <xdr:nvSpPr>
        <xdr:cNvPr id="2" name="TextBox 1"/>
        <xdr:cNvSpPr txBox="1"/>
      </xdr:nvSpPr>
      <xdr:spPr>
        <a:xfrm>
          <a:off x="0" y="190500"/>
          <a:ext cx="10350500" cy="933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pPr>
          <a:endParaRPr lang="en-US" sz="1400" b="1">
            <a:effectLst/>
            <a:latin typeface="Calibri" charset="0"/>
            <a:ea typeface="Calibri" charset="0"/>
            <a:cs typeface="Times New Roman" charset="0"/>
          </a:endParaRPr>
        </a:p>
        <a:p>
          <a:pPr marL="0" marR="0" algn="ctr">
            <a:spcBef>
              <a:spcPts val="0"/>
            </a:spcBef>
            <a:spcAft>
              <a:spcPts val="0"/>
            </a:spcAft>
          </a:pPr>
          <a:endParaRPr lang="en-US" sz="1400" b="1">
            <a:effectLst/>
            <a:latin typeface="Calibri" charset="0"/>
            <a:ea typeface="Calibri" charset="0"/>
            <a:cs typeface="Times New Roman" charset="0"/>
          </a:endParaRPr>
        </a:p>
        <a:p>
          <a:pPr marL="0" marR="0" algn="ctr">
            <a:spcBef>
              <a:spcPts val="0"/>
            </a:spcBef>
            <a:spcAft>
              <a:spcPts val="0"/>
            </a:spcAft>
          </a:pPr>
          <a:endParaRPr lang="en-US" sz="1400" b="1">
            <a:effectLst/>
            <a:latin typeface="Calibri" charset="0"/>
            <a:ea typeface="Calibri" charset="0"/>
            <a:cs typeface="Times New Roman" charset="0"/>
          </a:endParaRPr>
        </a:p>
        <a:p>
          <a:pPr marL="0" marR="0" algn="ctr">
            <a:spcBef>
              <a:spcPts val="0"/>
            </a:spcBef>
            <a:spcAft>
              <a:spcPts val="0"/>
            </a:spcAft>
          </a:pPr>
          <a:endParaRPr lang="en-US" sz="1400" b="1">
            <a:effectLst/>
            <a:latin typeface="Calibri" charset="0"/>
            <a:ea typeface="Calibri" charset="0"/>
            <a:cs typeface="Times New Roman" charset="0"/>
          </a:endParaRPr>
        </a:p>
        <a:p>
          <a:pPr marL="0" marR="0" algn="ctr">
            <a:spcBef>
              <a:spcPts val="0"/>
            </a:spcBef>
            <a:spcAft>
              <a:spcPts val="0"/>
            </a:spcAft>
          </a:pPr>
          <a:endParaRPr lang="en-US" sz="1400" b="1">
            <a:effectLst/>
            <a:latin typeface="Calibri" charset="0"/>
            <a:ea typeface="Calibri" charset="0"/>
            <a:cs typeface="Times New Roman" charset="0"/>
          </a:endParaRPr>
        </a:p>
        <a:p>
          <a:pPr marL="0" marR="0" algn="ctr">
            <a:spcBef>
              <a:spcPts val="0"/>
            </a:spcBef>
            <a:spcAft>
              <a:spcPts val="0"/>
            </a:spcAft>
          </a:pPr>
          <a:r>
            <a:rPr lang="en-US" sz="1400" b="1">
              <a:effectLst/>
              <a:latin typeface="Calibri" charset="0"/>
              <a:ea typeface="Calibri" charset="0"/>
              <a:cs typeface="Times New Roman" charset="0"/>
            </a:rPr>
            <a:t>Introduction to Climate Health Summary Tool</a:t>
          </a:r>
          <a:endParaRPr lang="en-US" sz="1400">
            <a:effectLst/>
            <a:latin typeface="Calibri" charset="0"/>
            <a:ea typeface="Calibri" charset="0"/>
            <a:cs typeface="Times New Roman" charset="0"/>
          </a:endParaRPr>
        </a:p>
        <a:p>
          <a:pPr marL="0" marR="0">
            <a:spcBef>
              <a:spcPts val="0"/>
            </a:spcBef>
            <a:spcAft>
              <a:spcPts val="0"/>
            </a:spcAft>
          </a:pPr>
          <a:r>
            <a:rPr lang="en-US" sz="1400" b="1">
              <a:effectLst/>
              <a:latin typeface="Calibri" charset="0"/>
              <a:ea typeface="Calibri" charset="0"/>
              <a:cs typeface="Times New Roman" charset="0"/>
            </a:rPr>
            <a:t> </a:t>
          </a:r>
          <a:endParaRPr lang="en-US" sz="1400">
            <a:effectLst/>
            <a:latin typeface="Calibri" charset="0"/>
            <a:ea typeface="Calibri" charset="0"/>
            <a:cs typeface="Times New Roman"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a:effectLst/>
              <a:latin typeface="Calibri" charset="0"/>
              <a:ea typeface="Calibri" charset="0"/>
              <a:cs typeface="Times New Roman" charset="0"/>
            </a:rPr>
            <a:t>This</a:t>
          </a:r>
          <a:r>
            <a:rPr lang="en-US" sz="1400" baseline="0">
              <a:effectLst/>
              <a:latin typeface="Calibri" charset="0"/>
              <a:ea typeface="Calibri" charset="0"/>
              <a:cs typeface="Times New Roman" charset="0"/>
            </a:rPr>
            <a:t> </a:t>
          </a:r>
          <a:r>
            <a:rPr lang="en-US" sz="1400">
              <a:effectLst/>
              <a:latin typeface="Calibri" charset="0"/>
              <a:ea typeface="Calibri" charset="0"/>
              <a:cs typeface="Times New Roman" charset="0"/>
            </a:rPr>
            <a:t>climate health summary tool is an Excel workbook designed to help health planning staff and community members develop quantitative indicators of the likely health impacts of climate change in their local area. </a:t>
          </a:r>
          <a:r>
            <a:rPr lang="en-US" sz="1400">
              <a:effectLst/>
              <a:latin typeface="Calibri" charset="0"/>
              <a:ea typeface="ＭＳ 明朝" charset="-128"/>
              <a:cs typeface="Arial" charset="0"/>
            </a:rPr>
            <a:t>These impacts are driven by rising temperatures, air pollution changes, more severe weather, and increased ticks and vectors related to changing habitats. Health consequences with disproportionate affects on vulnerable populations are also highlighted. </a:t>
          </a:r>
        </a:p>
        <a:p>
          <a:pPr marL="0" marR="0" indent="0" defTabSz="914400" eaLnBrk="1" fontAlgn="auto" latinLnBrk="0" hangingPunct="1">
            <a:lnSpc>
              <a:spcPct val="100000"/>
            </a:lnSpc>
            <a:spcBef>
              <a:spcPts val="0"/>
            </a:spcBef>
            <a:spcAft>
              <a:spcPts val="0"/>
            </a:spcAft>
            <a:buClrTx/>
            <a:buSzTx/>
            <a:buFontTx/>
            <a:buNone/>
            <a:tabLst/>
            <a:defRPr/>
          </a:pPr>
          <a:endParaRPr lang="en-US" sz="1400">
            <a:effectLst/>
            <a:latin typeface="Calibri" charset="0"/>
            <a:ea typeface="ＭＳ 明朝" charset="-128"/>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a:effectLst/>
              <a:latin typeface="Calibri" charset="0"/>
              <a:ea typeface="Calibri" charset="0"/>
              <a:cs typeface="Times New Roman" charset="0"/>
            </a:rPr>
            <a:t>The tool gives users a relatively easy and self-contained approach to develop climate change indicator data.  Most of the required input data are</a:t>
          </a:r>
          <a:r>
            <a:rPr lang="en-US" sz="1400" baseline="0">
              <a:effectLst/>
              <a:latin typeface="Calibri" charset="0"/>
              <a:ea typeface="Calibri" charset="0"/>
              <a:cs typeface="Times New Roman" charset="0"/>
            </a:rPr>
            <a:t> </a:t>
          </a:r>
          <a:r>
            <a:rPr lang="en-US" sz="1400">
              <a:effectLst/>
              <a:latin typeface="Calibri" charset="0"/>
              <a:ea typeface="Calibri" charset="0"/>
              <a:cs typeface="Times New Roman" charset="0"/>
            </a:rPr>
            <a:t>provided in tabs within the workbook.  Where data from external sources (e.g., Community Commons) is required, links are provided. Filling in the workbook inputs is designed to take about an hour.  The estimates of climate impacts are calculated based on user inputs and summarized up front in Tab 1 to facilitate consideration as part of the Community Health Needs Assessment (CHNA) and implementation strategy processes.  </a:t>
          </a:r>
        </a:p>
        <a:p>
          <a:pPr marL="0" marR="0">
            <a:spcBef>
              <a:spcPts val="0"/>
            </a:spcBef>
            <a:spcAft>
              <a:spcPts val="0"/>
            </a:spcAft>
          </a:pPr>
          <a:r>
            <a:rPr lang="en-US" sz="1400">
              <a:effectLst/>
              <a:latin typeface="Calibri" charset="0"/>
              <a:ea typeface="Calibri" charset="0"/>
              <a:cs typeface="Times New Roman" charset="0"/>
            </a:rPr>
            <a:t> </a:t>
          </a:r>
        </a:p>
        <a:p>
          <a:pPr marL="0" marR="0">
            <a:spcBef>
              <a:spcPts val="0"/>
            </a:spcBef>
            <a:spcAft>
              <a:spcPts val="0"/>
            </a:spcAft>
          </a:pPr>
          <a:r>
            <a:rPr lang="en-US" sz="1400">
              <a:effectLst/>
              <a:latin typeface="Calibri" charset="0"/>
              <a:ea typeface="Calibri" charset="0"/>
              <a:cs typeface="Times New Roman" charset="0"/>
            </a:rPr>
            <a:t>The workbook is organized into a number of different worksheets (denoted as tabs at the bottom of the workbook): a single health summary worksheet, 5 primary data input worksheets, and 18 additional tabs that contain maps and other sources of information used to specify inputs for the primary worksheets. Cells requiring user input data are shaded.  The workbook is organized as follows:  </a:t>
          </a:r>
        </a:p>
        <a:p>
          <a:pPr marL="0" marR="0">
            <a:spcBef>
              <a:spcPts val="0"/>
            </a:spcBef>
            <a:spcAft>
              <a:spcPts val="0"/>
            </a:spcAft>
            <a:tabLst>
              <a:tab pos="2218690" algn="l"/>
            </a:tabLst>
          </a:pPr>
          <a:r>
            <a:rPr lang="en-US" sz="1400">
              <a:effectLst/>
              <a:latin typeface="Calibri" charset="0"/>
              <a:ea typeface="Calibri" charset="0"/>
              <a:cs typeface="Times New Roman" charset="0"/>
            </a:rPr>
            <a:t>	</a:t>
          </a:r>
        </a:p>
        <a:p>
          <a:pPr marL="342900" marR="0" lvl="0" indent="-342900">
            <a:spcBef>
              <a:spcPts val="0"/>
            </a:spcBef>
            <a:spcAft>
              <a:spcPts val="0"/>
            </a:spcAft>
            <a:buFont typeface="Symbol" charset="2"/>
            <a:buChar char=""/>
          </a:pPr>
          <a:r>
            <a:rPr lang="en-US" sz="1400" b="1">
              <a:effectLst/>
              <a:latin typeface="Calibri" charset="0"/>
              <a:ea typeface="Calibri" charset="0"/>
              <a:cs typeface="Times New Roman" charset="0"/>
            </a:rPr>
            <a:t>Tab 1—Health Summary: </a:t>
          </a:r>
          <a:r>
            <a:rPr lang="en-US" sz="1400">
              <a:effectLst/>
              <a:latin typeface="Calibri" charset="0"/>
              <a:ea typeface="Calibri" charset="0"/>
              <a:cs typeface="Times New Roman" charset="0"/>
            </a:rPr>
            <a:t> This tab summarizes the results of the analyses from the other five primary tabs discussed below.  No input by the user is required in this tab.</a:t>
          </a:r>
        </a:p>
        <a:p>
          <a:pPr marL="0" marR="0">
            <a:spcBef>
              <a:spcPts val="0"/>
            </a:spcBef>
            <a:spcAft>
              <a:spcPts val="0"/>
            </a:spcAft>
          </a:pPr>
          <a:r>
            <a:rPr lang="en-US" sz="1400">
              <a:effectLst/>
              <a:latin typeface="Calibri" charset="0"/>
              <a:ea typeface="Calibri" charset="0"/>
              <a:cs typeface="Times New Roman" charset="0"/>
            </a:rPr>
            <a:t> </a:t>
          </a:r>
        </a:p>
        <a:p>
          <a:pPr marL="342900" marR="0" lvl="0" indent="-342900">
            <a:spcBef>
              <a:spcPts val="0"/>
            </a:spcBef>
            <a:spcAft>
              <a:spcPts val="0"/>
            </a:spcAft>
            <a:buFont typeface="Symbol" charset="2"/>
            <a:buChar char=""/>
          </a:pPr>
          <a:r>
            <a:rPr lang="en-US" sz="1400" b="1">
              <a:effectLst/>
              <a:latin typeface="Calibri" charset="0"/>
              <a:ea typeface="Calibri" charset="0"/>
              <a:cs typeface="Times New Roman" charset="0"/>
            </a:rPr>
            <a:t>Tab 2—Extreme Heat: </a:t>
          </a:r>
          <a:r>
            <a:rPr lang="en-US" sz="1400">
              <a:effectLst/>
              <a:latin typeface="Calibri" charset="0"/>
              <a:ea typeface="Calibri" charset="0"/>
              <a:cs typeface="Times New Roman" charset="0"/>
            </a:rPr>
            <a:t>The worksheet in this tab is used to input data and estimate the local impacts of a greater number of high heat and humidity days each year as the climate warms.  </a:t>
          </a:r>
        </a:p>
        <a:p>
          <a:pPr marL="0" marR="0">
            <a:spcBef>
              <a:spcPts val="0"/>
            </a:spcBef>
            <a:spcAft>
              <a:spcPts val="0"/>
            </a:spcAft>
          </a:pPr>
          <a:r>
            <a:rPr lang="en-US" sz="1400">
              <a:effectLst/>
              <a:latin typeface="Calibri" charset="0"/>
              <a:ea typeface="Calibri" charset="0"/>
              <a:cs typeface="Times New Roman" charset="0"/>
            </a:rPr>
            <a:t> </a:t>
          </a:r>
        </a:p>
        <a:p>
          <a:pPr marL="342900" marR="0" lvl="0" indent="-342900">
            <a:spcBef>
              <a:spcPts val="0"/>
            </a:spcBef>
            <a:spcAft>
              <a:spcPts val="0"/>
            </a:spcAft>
            <a:buFont typeface="Symbol" charset="2"/>
            <a:buChar char=""/>
          </a:pPr>
          <a:r>
            <a:rPr lang="en-US" sz="1400" b="1">
              <a:effectLst/>
              <a:latin typeface="Calibri" charset="0"/>
              <a:ea typeface="Calibri" charset="0"/>
              <a:cs typeface="Times New Roman" charset="0"/>
            </a:rPr>
            <a:t>Tab 3—Air Pollution:  </a:t>
          </a:r>
          <a:r>
            <a:rPr lang="en-US" sz="1400">
              <a:effectLst/>
              <a:latin typeface="Calibri" charset="0"/>
              <a:ea typeface="Calibri" charset="0"/>
              <a:cs typeface="Times New Roman" charset="0"/>
            </a:rPr>
            <a:t>This tab is used to input data and calculate health impact indicators resulting from increases in ozone and fine particulate matter that are likely to occur in some regions of the country.</a:t>
          </a:r>
        </a:p>
        <a:p>
          <a:pPr marL="0" marR="0">
            <a:spcBef>
              <a:spcPts val="0"/>
            </a:spcBef>
            <a:spcAft>
              <a:spcPts val="0"/>
            </a:spcAft>
          </a:pPr>
          <a:r>
            <a:rPr lang="en-US" sz="1400">
              <a:effectLst/>
              <a:latin typeface="Calibri" charset="0"/>
              <a:ea typeface="Calibri" charset="0"/>
              <a:cs typeface="Times New Roman" charset="0"/>
            </a:rPr>
            <a:t> </a:t>
          </a:r>
        </a:p>
        <a:p>
          <a:pPr marL="342900" marR="0" lvl="0" indent="-342900">
            <a:spcBef>
              <a:spcPts val="0"/>
            </a:spcBef>
            <a:spcAft>
              <a:spcPts val="0"/>
            </a:spcAft>
            <a:buFont typeface="Symbol" charset="2"/>
            <a:buChar char=""/>
          </a:pPr>
          <a:r>
            <a:rPr lang="en-US" sz="1400" b="1">
              <a:effectLst/>
              <a:latin typeface="Calibri" charset="0"/>
              <a:ea typeface="Calibri" charset="0"/>
              <a:cs typeface="Times New Roman" charset="0"/>
            </a:rPr>
            <a:t>Tab 4—Severe Weather:  </a:t>
          </a:r>
          <a:r>
            <a:rPr lang="en-US" sz="1400">
              <a:effectLst/>
              <a:latin typeface="Calibri" charset="0"/>
              <a:ea typeface="Calibri" charset="0"/>
              <a:cs typeface="Times New Roman" charset="0"/>
            </a:rPr>
            <a:t>This tab requires input on estimated changes in the likelihood of intense precipitation events and sea level rise, and the impacts on affected individuals.</a:t>
          </a:r>
        </a:p>
        <a:p>
          <a:pPr marL="0" marR="0">
            <a:spcBef>
              <a:spcPts val="0"/>
            </a:spcBef>
            <a:spcAft>
              <a:spcPts val="0"/>
            </a:spcAft>
          </a:pPr>
          <a:r>
            <a:rPr lang="en-US" sz="1400">
              <a:effectLst/>
              <a:latin typeface="Calibri" charset="0"/>
              <a:ea typeface="Calibri" charset="0"/>
              <a:cs typeface="Times New Roman" charset="0"/>
            </a:rPr>
            <a:t> </a:t>
          </a:r>
        </a:p>
        <a:p>
          <a:pPr marL="342900" marR="0" lvl="0" indent="-342900">
            <a:spcBef>
              <a:spcPts val="0"/>
            </a:spcBef>
            <a:spcAft>
              <a:spcPts val="0"/>
            </a:spcAft>
            <a:buFont typeface="Symbol" charset="2"/>
            <a:buChar char=""/>
          </a:pPr>
          <a:r>
            <a:rPr lang="en-US" sz="1400" b="1">
              <a:effectLst/>
              <a:latin typeface="Calibri" charset="0"/>
              <a:ea typeface="Calibri" charset="0"/>
              <a:cs typeface="Times New Roman" charset="0"/>
            </a:rPr>
            <a:t>Tab 5—Vectors: </a:t>
          </a:r>
          <a:r>
            <a:rPr lang="en-US" sz="1400">
              <a:effectLst/>
              <a:latin typeface="Calibri" charset="0"/>
              <a:ea typeface="Calibri" charset="0"/>
              <a:cs typeface="Times New Roman" charset="0"/>
            </a:rPr>
            <a:t>Climate change is expected to increase the prevalence of some illnesses (e.g., Lyme disease) in certain parts of the country.  This worksheet asks for user input on whether their region is likely affected.</a:t>
          </a:r>
        </a:p>
        <a:p>
          <a:pPr marL="0" marR="0">
            <a:spcBef>
              <a:spcPts val="0"/>
            </a:spcBef>
            <a:spcAft>
              <a:spcPts val="0"/>
            </a:spcAft>
          </a:pPr>
          <a:r>
            <a:rPr lang="en-US" sz="1400">
              <a:effectLst/>
              <a:latin typeface="Calibri" charset="0"/>
              <a:ea typeface="Calibri" charset="0"/>
              <a:cs typeface="Times New Roman" charset="0"/>
            </a:rPr>
            <a:t> </a:t>
          </a:r>
        </a:p>
        <a:p>
          <a:pPr marL="342900" marR="0" lvl="0" indent="-342900">
            <a:spcBef>
              <a:spcPts val="0"/>
            </a:spcBef>
            <a:spcAft>
              <a:spcPts val="0"/>
            </a:spcAft>
            <a:buFont typeface="Symbol" charset="2"/>
            <a:buChar char=""/>
          </a:pPr>
          <a:r>
            <a:rPr lang="en-US" sz="1400" b="1">
              <a:effectLst/>
              <a:latin typeface="Calibri" charset="0"/>
              <a:ea typeface="Calibri" charset="0"/>
              <a:cs typeface="Times New Roman" charset="0"/>
            </a:rPr>
            <a:t>Tab 6—Vulnerable Populations:  </a:t>
          </a:r>
          <a:r>
            <a:rPr lang="en-US" sz="1400">
              <a:effectLst/>
              <a:latin typeface="Calibri" charset="0"/>
              <a:ea typeface="Calibri" charset="0"/>
              <a:cs typeface="Times New Roman" charset="0"/>
            </a:rPr>
            <a:t>In this tab, CHNA planners summarize data on their local populations that are expected to be disproportionately adversely affected by climate change.</a:t>
          </a:r>
        </a:p>
        <a:p>
          <a:pPr marL="0" marR="0">
            <a:spcBef>
              <a:spcPts val="0"/>
            </a:spcBef>
            <a:spcAft>
              <a:spcPts val="0"/>
            </a:spcAft>
          </a:pPr>
          <a:r>
            <a:rPr lang="en-US" sz="1400">
              <a:effectLst/>
              <a:latin typeface="Calibri" charset="0"/>
              <a:ea typeface="Calibri" charset="0"/>
              <a:cs typeface="Times New Roman" charset="0"/>
            </a:rPr>
            <a:t> </a:t>
          </a:r>
        </a:p>
        <a:p>
          <a:pPr marL="0" marR="0">
            <a:spcBef>
              <a:spcPts val="0"/>
            </a:spcBef>
            <a:spcAft>
              <a:spcPts val="0"/>
            </a:spcAft>
          </a:pPr>
          <a:r>
            <a:rPr lang="en-US" sz="1400">
              <a:effectLst/>
              <a:latin typeface="Calibri" charset="0"/>
              <a:ea typeface="Calibri" charset="0"/>
              <a:cs typeface="Times New Roman" charset="0"/>
            </a:rPr>
            <a:t>The remaining tabs in the workbook (Tabs 7 through 22) contain information from which users can estimate the inputs required in the primary impact worksheets (Tabs 2 through 6).  </a:t>
          </a:r>
        </a:p>
        <a:p>
          <a:endParaRPr lang="en-US" sz="1100"/>
        </a:p>
      </xdr:txBody>
    </xdr:sp>
    <xdr:clientData/>
  </xdr:twoCellAnchor>
  <xdr:twoCellAnchor editAs="oneCell">
    <xdr:from>
      <xdr:col>4</xdr:col>
      <xdr:colOff>419100</xdr:colOff>
      <xdr:row>1</xdr:row>
      <xdr:rowOff>101600</xdr:rowOff>
    </xdr:from>
    <xdr:to>
      <xdr:col>7</xdr:col>
      <xdr:colOff>762000</xdr:colOff>
      <xdr:row>6</xdr:row>
      <xdr:rowOff>23454</xdr:rowOff>
    </xdr:to>
    <xdr:pic>
      <xdr:nvPicPr>
        <xdr:cNvPr id="3" name="Picture 2" descr="PGlogo13_Horz_CMYK_300dpi_Green555&amp;Orange138.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21100" y="292100"/>
          <a:ext cx="2819400" cy="8743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phtracking.cdc.gov/showIndicatorPages.action" TargetMode="External"/><Relationship Id="rId4" Type="http://schemas.openxmlformats.org/officeDocument/2006/relationships/hyperlink" Target="http://ephtracking.cdc.gov/showIndicatorPages.action" TargetMode="External"/><Relationship Id="rId5" Type="http://schemas.openxmlformats.org/officeDocument/2006/relationships/hyperlink" Target="http://ephtracking.cdc.gov/showIndicatorPages.action" TargetMode="External"/><Relationship Id="rId6" Type="http://schemas.openxmlformats.org/officeDocument/2006/relationships/hyperlink" Target="http://ephtracking.cdc.gov/showIndicatorPages.action" TargetMode="External"/><Relationship Id="rId7" Type="http://schemas.openxmlformats.org/officeDocument/2006/relationships/hyperlink" Target="http://ephtracking.cdc.gov/QueryPanel/EPHTNQuery/EPHTQuery.html?c=CC&amp;i=-1&amp;m=-1" TargetMode="External"/><Relationship Id="rId8" Type="http://schemas.openxmlformats.org/officeDocument/2006/relationships/hyperlink" Target="https://www.fbi.gov/about-us/cjis/ucr/crime-in-the-u.s/2011/crime-in-the-u.s.-2011/tables/table-5" TargetMode="External"/><Relationship Id="rId9" Type="http://schemas.openxmlformats.org/officeDocument/2006/relationships/hyperlink" Target="http://maps.communitycommons.org/viewer/" TargetMode="External"/><Relationship Id="rId10" Type="http://schemas.openxmlformats.org/officeDocument/2006/relationships/hyperlink" Target="http://fourtwentyseven.maps.arcgis.com/apps/MapSeries/index.html?appid=7ac7b8355ee0482d8fdf4a77d4d3e942" TargetMode="External"/><Relationship Id="rId11" Type="http://schemas.openxmlformats.org/officeDocument/2006/relationships/hyperlink" Target="http://427mt.com/heat-vulnerability/" TargetMode="External"/><Relationship Id="rId1" Type="http://schemas.openxmlformats.org/officeDocument/2006/relationships/hyperlink" Target="http://ephtracking.cdc.gov/showIndicatorPages.action" TargetMode="External"/><Relationship Id="rId2" Type="http://schemas.openxmlformats.org/officeDocument/2006/relationships/hyperlink" Target="http://ephtracking.cdc.gov/showIndicatorPages.actio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maps.communitycommons.org/viewer/" TargetMode="External"/><Relationship Id="rId4" Type="http://schemas.openxmlformats.org/officeDocument/2006/relationships/hyperlink" Target="http://www3.epa.gov/airquality/greenbk/ancl.html" TargetMode="External"/><Relationship Id="rId5" Type="http://schemas.openxmlformats.org/officeDocument/2006/relationships/hyperlink" Target="http://www2.epa.gov/benmap/manual-and-appendices-benmap-ce" TargetMode="External"/><Relationship Id="rId6" Type="http://schemas.openxmlformats.org/officeDocument/2006/relationships/hyperlink" Target="http://maps.communitycommons.org/viewer/" TargetMode="External"/><Relationship Id="rId1" Type="http://schemas.openxmlformats.org/officeDocument/2006/relationships/hyperlink" Target="http://www2.epa.gov/sites/production/files/2015-04/documents/benmap-ce_user_manual_appendices_march_2015.pdf" TargetMode="External"/><Relationship Id="rId2" Type="http://schemas.openxmlformats.org/officeDocument/2006/relationships/hyperlink" Target="http://www.communitycommons.org/chn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ealevel.climatecentral.org/maps/risk-finde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fourtwentyseven.maps.arcgis.com/apps/MapSeries/index.html?appid=7ac7b8355ee0482d8fdf4a77d4d3e942"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2.epa.gov/sites/production/files/2015-04/documents/benmap-ce_user_manual_appendices_march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36" sqref="M36"/>
    </sheetView>
  </sheetViews>
  <sheetFormatPr baseColWidth="10" defaultRowHeight="15"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6"/>
  <sheetViews>
    <sheetView zoomScale="125" zoomScaleNormal="125" zoomScalePageLayoutView="125" workbookViewId="0">
      <selection activeCell="C42" sqref="C42:F42"/>
    </sheetView>
  </sheetViews>
  <sheetFormatPr baseColWidth="10" defaultRowHeight="15" x14ac:dyDescent="0"/>
  <cols>
    <col min="1" max="1" width="3" customWidth="1"/>
    <col min="2" max="2" width="2" customWidth="1"/>
    <col min="3" max="3" width="67.1640625" customWidth="1"/>
    <col min="4" max="4" width="12.5" customWidth="1"/>
    <col min="5" max="5" width="16.1640625" customWidth="1"/>
    <col min="6" max="6" width="14.1640625" customWidth="1"/>
    <col min="7" max="7" width="2.33203125" customWidth="1"/>
    <col min="8" max="8" width="1.33203125" customWidth="1"/>
    <col min="9" max="9" width="2.6640625" customWidth="1"/>
    <col min="10" max="10" width="37.83203125" customWidth="1"/>
    <col min="12" max="12" width="12.83203125" customWidth="1"/>
    <col min="13" max="13" width="10.83203125" customWidth="1"/>
    <col min="14" max="14" width="10.1640625" customWidth="1"/>
    <col min="15" max="15" width="9.33203125" customWidth="1"/>
    <col min="16" max="16" width="9.6640625" customWidth="1"/>
    <col min="17" max="17" width="9.33203125" customWidth="1"/>
  </cols>
  <sheetData>
    <row r="1" spans="1:17" ht="17" thickBot="1">
      <c r="A1" s="24"/>
      <c r="B1" s="24"/>
      <c r="C1" s="24"/>
      <c r="D1" s="24"/>
      <c r="E1" s="24"/>
      <c r="F1" s="24"/>
      <c r="G1" s="24"/>
      <c r="H1" s="24"/>
      <c r="I1" s="24"/>
    </row>
    <row r="2" spans="1:17" ht="19" customHeight="1">
      <c r="A2" s="24"/>
      <c r="B2" s="66"/>
      <c r="C2" s="140" t="s">
        <v>56</v>
      </c>
      <c r="D2" s="95"/>
      <c r="E2" s="95"/>
      <c r="F2" s="95"/>
      <c r="G2" s="96"/>
      <c r="H2" s="24"/>
      <c r="I2" s="24"/>
      <c r="J2" s="86"/>
      <c r="K2" s="87"/>
      <c r="L2" s="217" t="s">
        <v>175</v>
      </c>
      <c r="M2" s="218"/>
      <c r="N2" s="218"/>
      <c r="O2" s="218"/>
      <c r="P2" s="218"/>
      <c r="Q2" s="219"/>
    </row>
    <row r="3" spans="1:17" ht="65">
      <c r="A3" s="24"/>
      <c r="B3" s="24"/>
      <c r="C3" s="97" t="s">
        <v>251</v>
      </c>
      <c r="D3" s="56"/>
      <c r="E3" s="56"/>
      <c r="F3" s="56"/>
      <c r="G3" s="98"/>
      <c r="H3" s="24"/>
      <c r="I3" s="24"/>
      <c r="J3" s="166" t="s">
        <v>174</v>
      </c>
      <c r="K3" s="165"/>
      <c r="L3" s="59" t="s">
        <v>137</v>
      </c>
      <c r="M3" s="59" t="s">
        <v>167</v>
      </c>
      <c r="N3" s="59" t="s">
        <v>169</v>
      </c>
      <c r="O3" s="59" t="s">
        <v>170</v>
      </c>
      <c r="P3" s="59" t="s">
        <v>171</v>
      </c>
      <c r="Q3" s="88" t="s">
        <v>172</v>
      </c>
    </row>
    <row r="4" spans="1:17" ht="21">
      <c r="A4" s="24"/>
      <c r="B4" s="24"/>
      <c r="C4" s="145" t="s">
        <v>222</v>
      </c>
      <c r="D4" s="133" t="str">
        <f>'Tab 2--Extreme Heat'!B3</f>
        <v xml:space="preserve">Southern California Hospital </v>
      </c>
      <c r="E4" s="134"/>
      <c r="F4" s="134"/>
      <c r="G4" s="135"/>
      <c r="H4" s="24"/>
      <c r="I4" s="24"/>
      <c r="J4" s="209"/>
      <c r="K4" s="210" t="str">
        <f>'Tab 6--Vulnerable Populations'!A13</f>
        <v>Population &gt; 65 years of age</v>
      </c>
      <c r="L4" s="211">
        <f>'Tab 6--Vulnerable Populations'!B13</f>
        <v>152361</v>
      </c>
      <c r="M4" s="212">
        <f>'Tab 6--Vulnerable Populations'!C13</f>
        <v>0.11972540973623022</v>
      </c>
      <c r="N4" s="213" t="s">
        <v>173</v>
      </c>
      <c r="O4" s="213" t="s">
        <v>173</v>
      </c>
      <c r="P4" s="213" t="s">
        <v>173</v>
      </c>
      <c r="Q4" s="214" t="s">
        <v>173</v>
      </c>
    </row>
    <row r="5" spans="1:17" ht="21">
      <c r="A5" s="24"/>
      <c r="B5" s="24"/>
      <c r="C5" s="146" t="s">
        <v>1</v>
      </c>
      <c r="D5" s="136" t="s">
        <v>253</v>
      </c>
      <c r="E5" s="137"/>
      <c r="F5" s="138"/>
      <c r="G5" s="139"/>
      <c r="H5" s="24"/>
      <c r="I5" s="24"/>
      <c r="J5" s="89"/>
      <c r="K5" s="57" t="str">
        <f>'Tab 6--Vulnerable Populations'!A15</f>
        <v>Medicare Beneficiaries with Heart Disease</v>
      </c>
      <c r="L5" s="123">
        <f>'Tab 6--Vulnerable Populations'!B15</f>
        <v>26964</v>
      </c>
      <c r="M5" s="121">
        <f>'Tab 6--Vulnerable Populations'!C15</f>
        <v>2.118833525723585E-2</v>
      </c>
      <c r="N5" s="58" t="s">
        <v>173</v>
      </c>
      <c r="O5" s="58" t="s">
        <v>173</v>
      </c>
      <c r="P5" s="58"/>
      <c r="Q5" s="90"/>
    </row>
    <row r="6" spans="1:17" ht="32" customHeight="1">
      <c r="A6" s="24"/>
      <c r="B6" s="24"/>
      <c r="C6" s="99" t="s">
        <v>70</v>
      </c>
      <c r="D6" s="60" t="s">
        <v>10</v>
      </c>
      <c r="E6" s="60" t="s">
        <v>8</v>
      </c>
      <c r="F6" s="125" t="s">
        <v>165</v>
      </c>
      <c r="G6" s="132"/>
      <c r="H6" s="24"/>
      <c r="I6" s="24"/>
      <c r="J6" s="89"/>
      <c r="K6" s="57" t="str">
        <f>'Tab 6--Vulnerable Populations'!A17</f>
        <v>Population with Diabetes</v>
      </c>
      <c r="L6" s="123">
        <f>'Tab 6--Vulnerable Populations'!B17</f>
        <v>81505</v>
      </c>
      <c r="M6" s="121">
        <f>'Tab 6--Vulnerable Populations'!C17</f>
        <v>6.4046701718625129E-2</v>
      </c>
      <c r="N6" s="58" t="s">
        <v>173</v>
      </c>
      <c r="O6" s="58"/>
      <c r="P6" s="58"/>
      <c r="Q6" s="90"/>
    </row>
    <row r="7" spans="1:17" ht="20" customHeight="1">
      <c r="A7" s="24"/>
      <c r="B7" s="24"/>
      <c r="C7" s="100" t="s">
        <v>51</v>
      </c>
      <c r="D7" s="24"/>
      <c r="E7" s="24"/>
      <c r="F7" s="24"/>
      <c r="G7" s="25"/>
      <c r="H7" s="24"/>
      <c r="I7" s="24"/>
      <c r="J7" s="89"/>
      <c r="K7" s="57" t="str">
        <f>'Tab 6--Vulnerable Populations'!A19</f>
        <v xml:space="preserve">Population of Overweight Adults </v>
      </c>
      <c r="L7" s="123">
        <f>'Tab 6--Vulnerable Populations'!B19</f>
        <v>348336</v>
      </c>
      <c r="M7" s="121">
        <f>'Tab 6--Vulnerable Populations'!C19</f>
        <v>0.27372273958479854</v>
      </c>
      <c r="N7" s="58" t="s">
        <v>173</v>
      </c>
      <c r="O7" s="58"/>
      <c r="P7" s="58"/>
      <c r="Q7" s="90"/>
    </row>
    <row r="8" spans="1:17">
      <c r="A8" s="24"/>
      <c r="B8" s="24"/>
      <c r="C8" s="101" t="s">
        <v>53</v>
      </c>
      <c r="D8" s="26" t="s">
        <v>3</v>
      </c>
      <c r="E8" s="27" t="s">
        <v>6</v>
      </c>
      <c r="F8" s="126">
        <f>'Tab 2--Extreme Heat'!D32</f>
        <v>0.83333333333333326</v>
      </c>
      <c r="G8" s="102"/>
      <c r="H8" s="24"/>
      <c r="I8" s="24"/>
      <c r="J8" s="89"/>
      <c r="K8" s="57" t="str">
        <f>'Tab 6--Vulnerable Populations'!A21</f>
        <v>Population with Asthma</v>
      </c>
      <c r="L8" s="123">
        <f>'Tab 6--Vulnerable Populations'!B21</f>
        <v>112554</v>
      </c>
      <c r="M8" s="121">
        <f>'Tab 6--Vulnerable Populations'!C21</f>
        <v>8.8445033620491179E-2</v>
      </c>
      <c r="N8" s="58"/>
      <c r="O8" s="58" t="s">
        <v>173</v>
      </c>
      <c r="P8" s="58"/>
      <c r="Q8" s="90"/>
    </row>
    <row r="9" spans="1:17">
      <c r="A9" s="24"/>
      <c r="B9" s="24"/>
      <c r="C9" s="23"/>
      <c r="D9" s="26" t="s">
        <v>4</v>
      </c>
      <c r="E9" s="27" t="s">
        <v>6</v>
      </c>
      <c r="F9" s="126">
        <f>'Tab 2--Extreme Heat'!D34</f>
        <v>3.166666666666667</v>
      </c>
      <c r="G9" s="102"/>
      <c r="H9" s="24"/>
      <c r="I9" s="24"/>
      <c r="J9" s="89"/>
      <c r="K9" s="57" t="str">
        <f>'Tab 6--Vulnerable Populations'!A27</f>
        <v>Population Under 200% of Federal Poverty Level</v>
      </c>
      <c r="L9" s="123">
        <f>'Tab 6--Vulnerable Populations'!B27</f>
        <v>434585</v>
      </c>
      <c r="M9" s="121">
        <f>'Tab 6--Vulnerable Populations'!C27</f>
        <v>0.34149728073601254</v>
      </c>
      <c r="N9" s="58" t="s">
        <v>173</v>
      </c>
      <c r="O9" s="58"/>
      <c r="P9" s="58"/>
      <c r="Q9" s="90"/>
    </row>
    <row r="10" spans="1:17">
      <c r="A10" s="24"/>
      <c r="B10" s="24"/>
      <c r="C10" s="100" t="s">
        <v>52</v>
      </c>
      <c r="D10" s="24"/>
      <c r="E10" s="24"/>
      <c r="F10" s="24"/>
      <c r="G10" s="25"/>
      <c r="H10" s="24"/>
      <c r="I10" s="24"/>
      <c r="J10" s="89"/>
      <c r="K10" s="57" t="str">
        <f>'Tab 6--Vulnerable Populations'!A29</f>
        <v>Population with Any Disability</v>
      </c>
      <c r="L10" s="123">
        <f>'Tab 6--Vulnerable Populations'!B29</f>
        <v>117357</v>
      </c>
      <c r="M10" s="121">
        <f>'Tab 6--Vulnerable Populations'!C29</f>
        <v>9.2219235305719766E-2</v>
      </c>
      <c r="N10" s="58" t="s">
        <v>173</v>
      </c>
      <c r="O10" s="58"/>
      <c r="P10" s="58" t="s">
        <v>173</v>
      </c>
      <c r="Q10" s="90"/>
    </row>
    <row r="11" spans="1:17" ht="17" thickBot="1">
      <c r="A11" s="24"/>
      <c r="B11" s="24"/>
      <c r="C11" s="162" t="s">
        <v>55</v>
      </c>
      <c r="D11" s="55" t="s">
        <v>3</v>
      </c>
      <c r="E11" s="55" t="str">
        <f>'Tab 2--Extreme Heat'!C48</f>
        <v>deaths/yr</v>
      </c>
      <c r="F11" s="163">
        <f>'Tab 2--Extreme Heat'!D48</f>
        <v>31.814675000000001</v>
      </c>
      <c r="G11" s="103"/>
      <c r="H11" s="24"/>
      <c r="I11" s="24"/>
      <c r="J11" s="91"/>
      <c r="K11" s="94" t="s">
        <v>166</v>
      </c>
      <c r="L11" s="124">
        <f>'Tab 2--Extreme Heat'!B6</f>
        <v>1272587</v>
      </c>
      <c r="M11" s="122">
        <v>1</v>
      </c>
      <c r="N11" s="92"/>
      <c r="O11" s="92"/>
      <c r="P11" s="92"/>
      <c r="Q11" s="93"/>
    </row>
    <row r="12" spans="1:17">
      <c r="A12" s="24"/>
      <c r="B12" s="24"/>
      <c r="C12" s="164"/>
      <c r="D12" s="55" t="s">
        <v>4</v>
      </c>
      <c r="E12" s="55" t="str">
        <f>'Tab 2--Extreme Heat'!C50</f>
        <v>deaths/yr</v>
      </c>
      <c r="F12" s="163">
        <f>'Tab 2--Extreme Heat'!D50</f>
        <v>95.444024999999996</v>
      </c>
      <c r="G12" s="103"/>
      <c r="H12" s="24"/>
      <c r="I12" s="24"/>
      <c r="J12" s="185" t="str">
        <f>'Tab 6--Vulnerable Populations'!A31</f>
        <v>Climate Vulnerable Population Overall Score</v>
      </c>
      <c r="K12" s="186">
        <f>'Tab 6--Vulnerable Populations'!B31</f>
        <v>38.04</v>
      </c>
      <c r="L12" s="220" t="s">
        <v>233</v>
      </c>
      <c r="M12" s="220"/>
      <c r="N12" s="220"/>
      <c r="O12" s="220"/>
      <c r="P12" s="220"/>
      <c r="Q12" s="221"/>
    </row>
    <row r="13" spans="1:17">
      <c r="A13" s="24"/>
      <c r="B13" s="24"/>
      <c r="C13" s="162" t="s">
        <v>136</v>
      </c>
      <c r="D13" s="66">
        <v>2014</v>
      </c>
      <c r="E13" s="55" t="str">
        <f>'Tab 2--Extreme Heat'!C55</f>
        <v>deaths/yr</v>
      </c>
      <c r="F13" s="163">
        <f>'Tab 2--Extreme Heat'!D55</f>
        <v>2.0663139432989688</v>
      </c>
      <c r="G13" s="104"/>
      <c r="H13" s="24"/>
      <c r="I13" s="24"/>
    </row>
    <row r="14" spans="1:17">
      <c r="A14" s="24"/>
      <c r="B14" s="24"/>
      <c r="C14" s="100" t="s">
        <v>87</v>
      </c>
      <c r="D14" s="35"/>
      <c r="E14" s="35"/>
      <c r="F14" s="35"/>
      <c r="G14" s="105"/>
      <c r="H14" s="24"/>
      <c r="I14" s="24"/>
    </row>
    <row r="15" spans="1:17">
      <c r="A15" s="24"/>
      <c r="B15" s="24"/>
      <c r="C15" s="205" t="s">
        <v>85</v>
      </c>
      <c r="D15" s="206" t="s">
        <v>3</v>
      </c>
      <c r="E15" s="206" t="str">
        <f>'Tab 2--Extreme Heat'!C63</f>
        <v>ER visits/yr</v>
      </c>
      <c r="F15" s="207">
        <f>'Tab 2--Extreme Heat'!D63</f>
        <v>2357.4674175</v>
      </c>
      <c r="G15" s="107"/>
      <c r="H15" s="24"/>
      <c r="I15" s="24"/>
    </row>
    <row r="16" spans="1:17">
      <c r="A16" s="24"/>
      <c r="B16" s="24"/>
      <c r="C16" s="208"/>
      <c r="D16" s="206" t="s">
        <v>4</v>
      </c>
      <c r="E16" s="206" t="str">
        <f>'Tab 2--Extreme Heat'!C65</f>
        <v>ER visits/yr</v>
      </c>
      <c r="F16" s="207">
        <f>'Tab 2--Extreme Heat'!D65</f>
        <v>7072.4022524999991</v>
      </c>
      <c r="G16" s="107"/>
      <c r="H16" s="24"/>
      <c r="I16" s="24"/>
    </row>
    <row r="17" spans="1:9">
      <c r="A17" s="24"/>
      <c r="B17" s="24"/>
      <c r="C17" s="100" t="s">
        <v>77</v>
      </c>
      <c r="D17" s="35"/>
      <c r="E17" s="32"/>
      <c r="F17" s="127"/>
      <c r="G17" s="107"/>
      <c r="H17" s="24"/>
      <c r="I17" s="24"/>
    </row>
    <row r="18" spans="1:9">
      <c r="A18" s="24"/>
      <c r="B18" s="24"/>
      <c r="C18" s="106" t="s">
        <v>72</v>
      </c>
      <c r="D18" s="32" t="s">
        <v>3</v>
      </c>
      <c r="E18" s="26" t="str">
        <f>'Tab 2--Extreme Heat'!C71</f>
        <v>%change</v>
      </c>
      <c r="F18" s="128">
        <f>'Tab 2--Extreme Heat'!D71</f>
        <v>5.0000000000000001E-3</v>
      </c>
      <c r="G18" s="109"/>
      <c r="H18" s="24"/>
      <c r="I18" s="24"/>
    </row>
    <row r="19" spans="1:9">
      <c r="A19" s="24"/>
      <c r="B19" s="24"/>
      <c r="C19" s="108"/>
      <c r="D19" s="32" t="s">
        <v>4</v>
      </c>
      <c r="E19" s="26" t="str">
        <f>'Tab 2--Extreme Heat'!C73</f>
        <v>%change</v>
      </c>
      <c r="F19" s="128">
        <f>'Tab 2--Extreme Heat'!D73</f>
        <v>1.7500000000000002E-2</v>
      </c>
      <c r="G19" s="109"/>
      <c r="H19" s="24"/>
      <c r="I19" s="24"/>
    </row>
    <row r="20" spans="1:9">
      <c r="A20" s="24"/>
      <c r="B20" s="24"/>
      <c r="C20" s="108"/>
      <c r="D20" s="35"/>
      <c r="E20" s="24"/>
      <c r="F20" s="127"/>
      <c r="G20" s="107"/>
      <c r="H20" s="24"/>
      <c r="I20" s="24"/>
    </row>
    <row r="21" spans="1:9">
      <c r="A21" s="24"/>
      <c r="B21" s="24"/>
      <c r="C21" s="106" t="s">
        <v>82</v>
      </c>
      <c r="D21" s="32" t="s">
        <v>3</v>
      </c>
      <c r="E21" s="32" t="str">
        <f>'Tab 2--Extreme Heat'!C79</f>
        <v>violent crimes/yr</v>
      </c>
      <c r="F21" s="127">
        <f>'Tab 2--Extreme Heat'!D79</f>
        <v>30.1533126715</v>
      </c>
      <c r="G21" s="107"/>
      <c r="H21" s="24"/>
      <c r="I21" s="24"/>
    </row>
    <row r="22" spans="1:9" ht="18" customHeight="1">
      <c r="A22" s="24"/>
      <c r="B22" s="24"/>
      <c r="C22" s="108"/>
      <c r="D22" s="32" t="s">
        <v>4</v>
      </c>
      <c r="E22" s="32" t="str">
        <f>'Tab 2--Extreme Heat'!C81</f>
        <v>violent crimes/yr</v>
      </c>
      <c r="F22" s="127">
        <f>'Tab 2--Extreme Heat'!D81</f>
        <v>105.53659435025</v>
      </c>
      <c r="G22" s="107"/>
      <c r="H22" s="24"/>
      <c r="I22" s="24"/>
    </row>
    <row r="23" spans="1:9" ht="32">
      <c r="A23" s="24"/>
      <c r="B23" s="24"/>
      <c r="C23" s="110" t="s">
        <v>88</v>
      </c>
      <c r="D23" s="60" t="s">
        <v>10</v>
      </c>
      <c r="E23" s="60" t="s">
        <v>8</v>
      </c>
      <c r="F23" s="125" t="s">
        <v>165</v>
      </c>
      <c r="G23" s="132"/>
      <c r="H23" s="24"/>
      <c r="I23" s="24"/>
    </row>
    <row r="24" spans="1:9" ht="21" customHeight="1">
      <c r="A24" s="24"/>
      <c r="B24" s="24"/>
      <c r="C24" s="111" t="s">
        <v>66</v>
      </c>
      <c r="D24" s="24"/>
      <c r="E24" s="24"/>
      <c r="F24" s="24"/>
      <c r="G24" s="25"/>
      <c r="H24" s="24"/>
      <c r="I24" s="24"/>
    </row>
    <row r="25" spans="1:9">
      <c r="A25" s="24"/>
      <c r="B25" s="24"/>
      <c r="C25" s="112" t="str">
        <f>'Tab 3--AirQuality'!B26</f>
        <v>Compliance with Ozone Standard</v>
      </c>
      <c r="D25" s="24">
        <v>2015</v>
      </c>
      <c r="E25" s="26" t="str">
        <f>'Tab 3--AirQuality'!D26</f>
        <v>Yes/No</v>
      </c>
      <c r="F25" s="26" t="str">
        <f>'Tab 3--AirQuality'!E26</f>
        <v>No</v>
      </c>
      <c r="G25" s="113"/>
      <c r="H25" s="24"/>
      <c r="I25" s="24"/>
    </row>
    <row r="26" spans="1:9">
      <c r="A26" s="24"/>
      <c r="B26" s="24"/>
      <c r="C26" s="101" t="s">
        <v>146</v>
      </c>
      <c r="D26" s="24">
        <v>2015</v>
      </c>
      <c r="E26" s="24"/>
      <c r="F26" s="26" t="str">
        <f>'Tab 3--AirQuality'!E28</f>
        <v>Extreme</v>
      </c>
      <c r="G26" s="113"/>
      <c r="H26" s="24"/>
      <c r="I26" s="24"/>
    </row>
    <row r="27" spans="1:9">
      <c r="A27" s="24"/>
      <c r="B27" s="24"/>
      <c r="C27" s="162" t="str">
        <f>'Tab 3--AirQuality'!B36</f>
        <v>Increase in Cases of Acute Respiratory Symptoms</v>
      </c>
      <c r="D27" s="66">
        <v>2100</v>
      </c>
      <c r="E27" s="55" t="str">
        <f>'Tab 3--AirQuality'!D36</f>
        <v>case/yr</v>
      </c>
      <c r="F27" s="215">
        <f>'Tab 3--AirQuality'!E36</f>
        <v>14520.742448144329</v>
      </c>
      <c r="G27" s="114"/>
      <c r="H27" s="24"/>
      <c r="I27" s="24"/>
    </row>
    <row r="28" spans="1:9">
      <c r="A28" s="24"/>
      <c r="B28" s="24"/>
      <c r="C28" s="162" t="str">
        <f>'Tab 3--AirQuality'!B38</f>
        <v>Increase in Emergency Room Visits for Asthma</v>
      </c>
      <c r="D28" s="66">
        <f>'Tab 3--AirQuality'!C38</f>
        <v>2100</v>
      </c>
      <c r="E28" s="55" t="str">
        <f>'Tab 3--AirQuality'!D38</f>
        <v>case/yr</v>
      </c>
      <c r="F28" s="163">
        <f>'Tab 3--AirQuality'!E38</f>
        <v>122.4546217946988</v>
      </c>
      <c r="G28" s="103"/>
      <c r="H28" s="24"/>
      <c r="I28" s="24"/>
    </row>
    <row r="29" spans="1:9">
      <c r="A29" s="24"/>
      <c r="B29" s="24"/>
      <c r="C29" s="100" t="s">
        <v>67</v>
      </c>
      <c r="D29" s="24"/>
      <c r="E29" s="24"/>
      <c r="F29" s="24"/>
      <c r="G29" s="25"/>
      <c r="H29" s="24"/>
      <c r="I29" s="24"/>
    </row>
    <row r="30" spans="1:9">
      <c r="A30" s="24"/>
      <c r="B30" s="24"/>
      <c r="C30" s="101" t="s">
        <v>148</v>
      </c>
      <c r="D30" s="24">
        <v>2015</v>
      </c>
      <c r="E30" s="26" t="s">
        <v>28</v>
      </c>
      <c r="F30" s="26" t="str">
        <f>'Tab 3--AirQuality'!E45</f>
        <v>No</v>
      </c>
      <c r="G30" s="113"/>
      <c r="H30" s="24"/>
      <c r="I30" s="24"/>
    </row>
    <row r="31" spans="1:9">
      <c r="A31" s="24"/>
      <c r="B31" s="24"/>
      <c r="C31" s="162" t="str">
        <f>'Tab 3--AirQuality'!B51</f>
        <v>Estimated Increase in Mortality</v>
      </c>
      <c r="D31" s="66">
        <v>2100</v>
      </c>
      <c r="E31" s="55" t="str">
        <f>'Tab 3--AirQuality'!D51</f>
        <v>deaths/yr</v>
      </c>
      <c r="F31" s="163">
        <f>'Tab 3--AirQuality'!E51</f>
        <v>56.649311655750424</v>
      </c>
      <c r="G31" s="103"/>
      <c r="H31" s="24"/>
      <c r="I31" s="24"/>
    </row>
    <row r="32" spans="1:9">
      <c r="A32" s="24"/>
      <c r="B32" s="24"/>
      <c r="C32" s="162" t="str">
        <f>'Tab 3--AirQuality'!B53</f>
        <v>Estimated Annual Increase in Emergency Room Visits for Asthma</v>
      </c>
      <c r="D32" s="66">
        <f>'Tab 3--AirQuality'!C53</f>
        <v>2100</v>
      </c>
      <c r="E32" s="55" t="str">
        <f>'Tab 3--AirQuality'!D53</f>
        <v>ER visits/yr</v>
      </c>
      <c r="F32" s="163">
        <f>'Tab 3--AirQuality'!E53</f>
        <v>31.734789444659562</v>
      </c>
      <c r="G32" s="103"/>
      <c r="H32" s="24"/>
      <c r="I32" s="24"/>
    </row>
    <row r="33" spans="1:10">
      <c r="A33" s="24"/>
      <c r="B33" s="24"/>
      <c r="C33" s="162" t="str">
        <f>'Tab 3--AirQuality'!B55</f>
        <v>Estimated Hospitalizations Cardiovascular</v>
      </c>
      <c r="D33" s="66">
        <f>'Tab 3--AirQuality'!C55</f>
        <v>2100</v>
      </c>
      <c r="E33" s="55" t="str">
        <f>'Tab 3--AirQuality'!D55</f>
        <v>Cases/yr</v>
      </c>
      <c r="F33" s="163">
        <f>'Tab 3--AirQuality'!E55</f>
        <v>7.4862047210205116</v>
      </c>
      <c r="G33" s="103"/>
      <c r="H33" s="24"/>
      <c r="I33" s="24"/>
    </row>
    <row r="34" spans="1:10">
      <c r="A34" s="24"/>
      <c r="B34" s="24"/>
      <c r="C34" s="162" t="str">
        <f>'Tab 3--AirQuality'!B57</f>
        <v>Estimated Hospitalizations Respiratory</v>
      </c>
      <c r="D34" s="66">
        <f>'Tab 3--AirQuality'!C57</f>
        <v>2100</v>
      </c>
      <c r="E34" s="55" t="str">
        <f>'Tab 3--AirQuality'!D57</f>
        <v>Cases/yr</v>
      </c>
      <c r="F34" s="163">
        <f>'Tab 3--AirQuality'!E57</f>
        <v>14.589950675679994</v>
      </c>
      <c r="G34" s="103"/>
      <c r="H34" s="24"/>
      <c r="I34" s="24"/>
    </row>
    <row r="35" spans="1:10">
      <c r="A35" s="24"/>
      <c r="B35" s="24"/>
      <c r="C35" s="111" t="s">
        <v>168</v>
      </c>
      <c r="D35" s="24"/>
      <c r="E35" s="24"/>
      <c r="F35" s="24"/>
      <c r="G35" s="25"/>
      <c r="H35" s="24"/>
      <c r="I35" s="24"/>
    </row>
    <row r="36" spans="1:10">
      <c r="A36" s="24"/>
      <c r="B36" s="24"/>
      <c r="C36" s="115" t="s">
        <v>57</v>
      </c>
      <c r="D36" s="28">
        <v>2010</v>
      </c>
      <c r="E36" s="29" t="s">
        <v>28</v>
      </c>
      <c r="F36" s="129" t="str">
        <f>'Tab 3--AirQuality'!E61</f>
        <v>Yes</v>
      </c>
      <c r="G36" s="116"/>
      <c r="H36" s="24"/>
      <c r="I36" s="24"/>
    </row>
    <row r="37" spans="1:10" ht="32">
      <c r="A37" s="24"/>
      <c r="B37" s="24"/>
      <c r="C37" s="110" t="s">
        <v>59</v>
      </c>
      <c r="D37" s="60" t="s">
        <v>10</v>
      </c>
      <c r="E37" s="60" t="s">
        <v>8</v>
      </c>
      <c r="F37" s="125" t="s">
        <v>165</v>
      </c>
      <c r="G37" s="132"/>
      <c r="H37" s="24"/>
      <c r="I37" s="24"/>
    </row>
    <row r="38" spans="1:10" ht="20" customHeight="1">
      <c r="A38" s="24"/>
      <c r="B38" s="24"/>
      <c r="C38" s="100" t="s">
        <v>62</v>
      </c>
      <c r="D38" s="24"/>
      <c r="E38" s="24"/>
      <c r="F38" s="24"/>
      <c r="G38" s="25"/>
      <c r="H38" s="24"/>
      <c r="I38" s="24"/>
    </row>
    <row r="39" spans="1:10">
      <c r="A39" s="24"/>
      <c r="B39" s="24"/>
      <c r="C39" s="101" t="s">
        <v>35</v>
      </c>
      <c r="D39" s="24">
        <v>2100</v>
      </c>
      <c r="E39" s="26" t="s">
        <v>36</v>
      </c>
      <c r="F39" s="55" t="str">
        <f>'Tab 4--Severe Weather'!D26</f>
        <v>2.5x</v>
      </c>
      <c r="G39" s="117"/>
      <c r="H39" s="24"/>
      <c r="I39" s="24"/>
    </row>
    <row r="40" spans="1:10">
      <c r="A40" s="24"/>
      <c r="B40" s="24"/>
      <c r="C40" s="100" t="s">
        <v>60</v>
      </c>
      <c r="D40" s="24"/>
      <c r="E40" s="26"/>
      <c r="F40" s="55"/>
      <c r="G40" s="117"/>
      <c r="H40" s="24"/>
      <c r="I40" s="24"/>
      <c r="J40" s="4"/>
    </row>
    <row r="41" spans="1:10">
      <c r="A41" s="24"/>
      <c r="B41" s="24"/>
      <c r="C41" s="101" t="s">
        <v>37</v>
      </c>
      <c r="D41" s="24">
        <v>2100</v>
      </c>
      <c r="E41" s="26" t="s">
        <v>38</v>
      </c>
      <c r="F41" s="55">
        <f>'Tab 4--Severe Weather'!D30</f>
        <v>36</v>
      </c>
      <c r="G41" s="117"/>
      <c r="H41" s="24"/>
      <c r="I41" s="24"/>
    </row>
    <row r="42" spans="1:10">
      <c r="A42" s="24"/>
      <c r="B42" s="24"/>
      <c r="C42" s="162" t="s">
        <v>41</v>
      </c>
      <c r="D42" s="66">
        <v>2100</v>
      </c>
      <c r="E42" s="55" t="s">
        <v>31</v>
      </c>
      <c r="F42" s="216">
        <f>'Tab 4--Severe Weather'!D31</f>
        <v>4968</v>
      </c>
      <c r="G42" s="118"/>
      <c r="H42" s="24"/>
      <c r="I42" s="24"/>
    </row>
    <row r="43" spans="1:10">
      <c r="A43" s="24"/>
      <c r="B43" s="24"/>
      <c r="C43" s="100" t="s">
        <v>61</v>
      </c>
      <c r="D43" s="24"/>
      <c r="E43" s="24"/>
      <c r="F43" s="24"/>
      <c r="G43" s="25"/>
      <c r="H43" s="24"/>
      <c r="I43" s="24"/>
    </row>
    <row r="44" spans="1:10">
      <c r="A44" s="24"/>
      <c r="B44" s="24"/>
      <c r="C44" s="162" t="str">
        <f>'Tab 4--Severe Weather'!A37</f>
        <v>% Decline in Water Qualiity Index</v>
      </c>
      <c r="D44" s="24">
        <f>'Tab 4--Severe Weather'!B37</f>
        <v>2100</v>
      </c>
      <c r="E44" s="26" t="str">
        <f>'Tab 4--Severe Weather'!C37</f>
        <v>%</v>
      </c>
      <c r="F44" s="130">
        <f>'Tab 4--Severe Weather'!D37</f>
        <v>-0.17499999999999999</v>
      </c>
      <c r="G44" s="131"/>
      <c r="H44" s="24"/>
      <c r="I44" s="24"/>
    </row>
    <row r="45" spans="1:10">
      <c r="A45" s="24"/>
      <c r="B45" s="24"/>
      <c r="C45" s="119" t="str">
        <f>'Tab 4--Severe Weather'!A38</f>
        <v>Livestock Runoff Concerns</v>
      </c>
      <c r="D45" s="28">
        <f>'Tab 4--Severe Weather'!B38</f>
        <v>2015</v>
      </c>
      <c r="E45" s="29" t="str">
        <f>'Tab 4--Severe Weather'!C38</f>
        <v>yes/no</v>
      </c>
      <c r="F45" s="147" t="str">
        <f>'Tab 4--Severe Weather'!D38</f>
        <v>No</v>
      </c>
      <c r="G45" s="120"/>
      <c r="H45" s="24"/>
      <c r="I45" s="24"/>
    </row>
    <row r="46" spans="1:10" ht="32">
      <c r="A46" s="24"/>
      <c r="B46" s="24"/>
      <c r="C46" s="110" t="s">
        <v>63</v>
      </c>
      <c r="D46" s="60" t="s">
        <v>10</v>
      </c>
      <c r="E46" s="60" t="s">
        <v>8</v>
      </c>
      <c r="F46" s="125" t="s">
        <v>165</v>
      </c>
      <c r="G46" s="132"/>
      <c r="H46" s="24"/>
      <c r="I46" s="24"/>
    </row>
    <row r="47" spans="1:10" ht="20" customHeight="1">
      <c r="A47" s="24"/>
      <c r="B47" s="24"/>
      <c r="C47" s="100" t="s">
        <v>68</v>
      </c>
      <c r="D47" s="24"/>
      <c r="E47" s="24"/>
      <c r="F47" s="24"/>
      <c r="G47" s="25"/>
      <c r="H47" s="24"/>
      <c r="I47" s="24"/>
    </row>
    <row r="48" spans="1:10">
      <c r="A48" s="24"/>
      <c r="B48" s="24"/>
      <c r="C48" s="101" t="str">
        <f>'Tab 5--Vectors'!A25</f>
        <v>Likely expansion of Lyme disease into community</v>
      </c>
      <c r="D48" s="24">
        <v>2080</v>
      </c>
      <c r="E48" s="26" t="s">
        <v>47</v>
      </c>
      <c r="F48" s="55" t="str">
        <f>'Tab 5--Vectors'!D25</f>
        <v>No</v>
      </c>
      <c r="G48" s="117"/>
      <c r="H48" s="24"/>
      <c r="I48" s="24"/>
    </row>
    <row r="49" spans="1:11">
      <c r="A49" s="24"/>
      <c r="B49" s="24"/>
      <c r="C49" s="100" t="s">
        <v>69</v>
      </c>
      <c r="D49" s="24"/>
      <c r="E49" s="26"/>
      <c r="F49" s="55"/>
      <c r="G49" s="117"/>
      <c r="H49" s="24"/>
      <c r="I49" s="24"/>
    </row>
    <row r="50" spans="1:11" ht="17" thickBot="1">
      <c r="A50" s="24"/>
      <c r="B50" s="24"/>
      <c r="C50" s="141" t="str">
        <f>'Tab 5--Vectors'!A29</f>
        <v xml:space="preserve">Possible expansion or worsening  of W. Nile in community </v>
      </c>
      <c r="D50" s="142" t="s">
        <v>49</v>
      </c>
      <c r="E50" s="143" t="s">
        <v>47</v>
      </c>
      <c r="F50" s="142" t="str">
        <f>'Tab 5--Vectors'!D29</f>
        <v>Yes</v>
      </c>
      <c r="G50" s="144"/>
      <c r="H50" s="24"/>
      <c r="I50" s="24"/>
    </row>
    <row r="51" spans="1:11">
      <c r="A51" s="24"/>
      <c r="B51" s="24"/>
      <c r="H51" s="24"/>
      <c r="I51" s="24"/>
    </row>
    <row r="52" spans="1:11">
      <c r="A52" s="24"/>
      <c r="B52" s="24"/>
      <c r="H52" s="24"/>
      <c r="I52" s="24"/>
    </row>
    <row r="53" spans="1:11">
      <c r="B53" s="24"/>
      <c r="H53" s="24"/>
      <c r="I53" s="24"/>
    </row>
    <row r="54" spans="1:11">
      <c r="B54" s="24"/>
      <c r="J54" s="24"/>
      <c r="K54" s="24"/>
    </row>
    <row r="55" spans="1:11">
      <c r="B55" s="24"/>
    </row>
    <row r="56" spans="1:11">
      <c r="B56" s="24"/>
    </row>
  </sheetData>
  <mergeCells count="2">
    <mergeCell ref="L2:Q2"/>
    <mergeCell ref="L12:Q12"/>
  </mergeCells>
  <phoneticPr fontId="17" type="noConversion"/>
  <pageMargins left="0.75" right="0.75" top="1" bottom="1" header="0.5" footer="0.5"/>
  <pageSetup scale="6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topLeftCell="I3" zoomScale="120" zoomScaleNormal="120" zoomScalePageLayoutView="120" workbookViewId="0">
      <selection activeCell="X3" sqref="X3"/>
    </sheetView>
  </sheetViews>
  <sheetFormatPr baseColWidth="10" defaultRowHeight="15" x14ac:dyDescent="0"/>
  <cols>
    <col min="1" max="1" width="54" customWidth="1"/>
    <col min="2" max="2" width="14.5" customWidth="1"/>
    <col min="3" max="3" width="15.83203125" customWidth="1"/>
    <col min="4" max="4" width="9.83203125" customWidth="1"/>
    <col min="5" max="5" width="12.83203125" customWidth="1"/>
  </cols>
  <sheetData>
    <row r="1" spans="1:9" ht="21">
      <c r="A1" s="8" t="s">
        <v>211</v>
      </c>
    </row>
    <row r="2" spans="1:9">
      <c r="H2" s="193"/>
      <c r="I2" t="s">
        <v>11</v>
      </c>
    </row>
    <row r="3" spans="1:9">
      <c r="A3" t="s">
        <v>0</v>
      </c>
      <c r="B3" s="190" t="s">
        <v>254</v>
      </c>
      <c r="C3" s="193"/>
      <c r="D3" s="194"/>
    </row>
    <row r="4" spans="1:9">
      <c r="A4" t="s">
        <v>1</v>
      </c>
      <c r="B4" s="190" t="s">
        <v>253</v>
      </c>
      <c r="C4" s="193"/>
      <c r="D4" s="193"/>
    </row>
    <row r="5" spans="1:9">
      <c r="A5" s="21" t="s">
        <v>32</v>
      </c>
      <c r="B5" s="191">
        <v>38800000</v>
      </c>
    </row>
    <row r="6" spans="1:9">
      <c r="A6" s="21" t="s">
        <v>137</v>
      </c>
      <c r="B6" s="192">
        <v>1272587</v>
      </c>
    </row>
    <row r="7" spans="1:9">
      <c r="B7" s="4"/>
    </row>
    <row r="8" spans="1:9">
      <c r="B8" s="4"/>
    </row>
    <row r="10" spans="1:9">
      <c r="A10" s="227" t="s">
        <v>244</v>
      </c>
      <c r="B10" s="227"/>
      <c r="C10" s="227"/>
      <c r="D10" s="227"/>
      <c r="E10" s="227"/>
      <c r="F10" s="227"/>
      <c r="G10" s="227"/>
      <c r="H10" s="227"/>
      <c r="I10" s="227"/>
    </row>
    <row r="11" spans="1:9" ht="5" hidden="1" customHeight="1">
      <c r="A11" s="227"/>
      <c r="B11" s="227"/>
      <c r="C11" s="227"/>
      <c r="D11" s="227"/>
      <c r="E11" s="227"/>
      <c r="F11" s="227"/>
      <c r="G11" s="227"/>
      <c r="H11" s="227"/>
      <c r="I11" s="227"/>
    </row>
    <row r="14" spans="1:9" ht="21">
      <c r="A14" s="14" t="s">
        <v>212</v>
      </c>
    </row>
    <row r="16" spans="1:9" ht="15" customHeight="1">
      <c r="A16" s="229" t="s">
        <v>213</v>
      </c>
      <c r="B16" s="229"/>
      <c r="C16" s="229"/>
      <c r="D16" s="229"/>
      <c r="E16" s="10"/>
    </row>
    <row r="17" spans="1:17">
      <c r="A17" s="229"/>
      <c r="B17" s="229"/>
      <c r="C17" s="229"/>
      <c r="D17" s="229"/>
      <c r="E17" s="10"/>
    </row>
    <row r="18" spans="1:17">
      <c r="A18" s="229"/>
      <c r="B18" s="229"/>
      <c r="C18" s="229"/>
      <c r="D18" s="229"/>
      <c r="E18" s="10"/>
    </row>
    <row r="19" spans="1:17">
      <c r="A19" s="11"/>
      <c r="B19" s="11"/>
      <c r="C19" s="11"/>
      <c r="D19" s="11"/>
    </row>
    <row r="20" spans="1:17">
      <c r="A20" s="228" t="s">
        <v>214</v>
      </c>
      <c r="B20" s="228"/>
      <c r="C20" s="228"/>
      <c r="D20" s="228"/>
    </row>
    <row r="21" spans="1:17">
      <c r="A21" s="228"/>
      <c r="B21" s="228"/>
      <c r="C21" s="228"/>
      <c r="D21" s="228"/>
      <c r="J21" s="42"/>
      <c r="K21" s="37"/>
      <c r="L21" s="36"/>
      <c r="M21" s="36"/>
    </row>
    <row r="22" spans="1:17">
      <c r="A22" s="228"/>
      <c r="B22" s="228"/>
      <c r="C22" s="228"/>
      <c r="D22" s="228"/>
      <c r="J22" s="61"/>
    </row>
    <row r="23" spans="1:17">
      <c r="A23" s="228"/>
      <c r="B23" s="228"/>
      <c r="C23" s="228"/>
      <c r="D23" s="228"/>
    </row>
    <row r="25" spans="1:17">
      <c r="A25" s="1" t="s">
        <v>19</v>
      </c>
      <c r="B25" s="6" t="s">
        <v>10</v>
      </c>
      <c r="C25" s="6" t="s">
        <v>8</v>
      </c>
      <c r="D25" s="6" t="s">
        <v>9</v>
      </c>
      <c r="E25" s="6"/>
      <c r="F25" s="1" t="s">
        <v>15</v>
      </c>
    </row>
    <row r="27" spans="1:17" ht="17" customHeight="1">
      <c r="A27" s="2" t="s">
        <v>5</v>
      </c>
      <c r="B27" s="2" t="s">
        <v>2</v>
      </c>
      <c r="C27" s="7" t="s">
        <v>6</v>
      </c>
      <c r="D27" s="190">
        <v>15</v>
      </c>
      <c r="E27" s="4"/>
      <c r="F27" s="230" t="s">
        <v>177</v>
      </c>
      <c r="G27" s="230"/>
      <c r="H27" s="230"/>
      <c r="I27" s="230"/>
      <c r="J27" s="230"/>
      <c r="K27" s="230"/>
      <c r="M27" s="1" t="s">
        <v>196</v>
      </c>
    </row>
    <row r="28" spans="1:17">
      <c r="B28" s="2" t="s">
        <v>3</v>
      </c>
      <c r="C28" s="7" t="s">
        <v>6</v>
      </c>
      <c r="D28" s="190">
        <v>27.5</v>
      </c>
      <c r="E28" s="4"/>
      <c r="F28" s="230"/>
      <c r="G28" s="230"/>
      <c r="H28" s="230"/>
      <c r="I28" s="230"/>
      <c r="J28" s="230"/>
      <c r="K28" s="230"/>
      <c r="M28" s="234" t="s">
        <v>190</v>
      </c>
      <c r="N28" s="234"/>
      <c r="O28" s="234"/>
      <c r="P28" s="234"/>
      <c r="Q28" s="234"/>
    </row>
    <row r="29" spans="1:17" ht="20" customHeight="1">
      <c r="B29" s="2" t="s">
        <v>7</v>
      </c>
      <c r="C29" s="7" t="s">
        <v>6</v>
      </c>
      <c r="D29" s="190">
        <v>47.5</v>
      </c>
      <c r="E29" s="4"/>
      <c r="F29" s="230"/>
      <c r="G29" s="230"/>
      <c r="H29" s="230"/>
      <c r="I29" s="230"/>
      <c r="J29" s="230"/>
      <c r="K29" s="230"/>
      <c r="M29" s="233" t="s">
        <v>241</v>
      </c>
      <c r="N29" s="233"/>
      <c r="O29" s="233"/>
      <c r="P29" s="233"/>
      <c r="Q29" s="233"/>
    </row>
    <row r="30" spans="1:17">
      <c r="B30" s="2" t="s">
        <v>4</v>
      </c>
      <c r="C30" s="7" t="s">
        <v>6</v>
      </c>
      <c r="D30" s="190">
        <v>62.5</v>
      </c>
      <c r="E30" s="4"/>
      <c r="M30" s="233"/>
      <c r="N30" s="233"/>
      <c r="O30" s="233"/>
      <c r="P30" s="233"/>
      <c r="Q30" s="233"/>
    </row>
    <row r="31" spans="1:17">
      <c r="B31" s="2"/>
      <c r="C31" s="5"/>
      <c r="E31" s="4"/>
      <c r="M31" s="233"/>
      <c r="N31" s="233"/>
      <c r="O31" s="233"/>
      <c r="P31" s="233"/>
      <c r="Q31" s="233"/>
    </row>
    <row r="32" spans="1:17">
      <c r="A32" s="2" t="s">
        <v>12</v>
      </c>
      <c r="B32" s="2" t="s">
        <v>3</v>
      </c>
      <c r="C32" s="7" t="s">
        <v>6</v>
      </c>
      <c r="D32" s="13">
        <f>D28/D27-1</f>
        <v>0.83333333333333326</v>
      </c>
      <c r="F32" s="231" t="s">
        <v>79</v>
      </c>
      <c r="G32" s="231"/>
      <c r="H32" s="231"/>
      <c r="I32" s="231"/>
      <c r="J32" s="231"/>
      <c r="K32" s="231"/>
    </row>
    <row r="33" spans="1:20">
      <c r="B33" s="2" t="s">
        <v>7</v>
      </c>
      <c r="C33" s="7" t="s">
        <v>6</v>
      </c>
      <c r="D33" s="20">
        <f>D29/D27-1</f>
        <v>2.1666666666666665</v>
      </c>
      <c r="E33" s="4"/>
      <c r="F33" s="231"/>
      <c r="G33" s="231"/>
      <c r="H33" s="231"/>
      <c r="I33" s="231"/>
      <c r="J33" s="231"/>
      <c r="K33" s="231"/>
    </row>
    <row r="34" spans="1:20">
      <c r="B34" s="2" t="s">
        <v>4</v>
      </c>
      <c r="C34" s="7" t="s">
        <v>6</v>
      </c>
      <c r="D34" s="20">
        <f>D30/D27-1</f>
        <v>3.166666666666667</v>
      </c>
      <c r="E34" s="4"/>
      <c r="F34" s="231"/>
      <c r="G34" s="231"/>
      <c r="H34" s="231"/>
      <c r="I34" s="231"/>
      <c r="J34" s="231"/>
      <c r="K34" s="231"/>
    </row>
    <row r="35" spans="1:20">
      <c r="E35" s="4"/>
    </row>
    <row r="36" spans="1:20">
      <c r="A36" s="1" t="s">
        <v>14</v>
      </c>
      <c r="E36" s="4"/>
    </row>
    <row r="37" spans="1:20">
      <c r="E37" s="4"/>
    </row>
    <row r="38" spans="1:20" ht="16" customHeight="1">
      <c r="A38" s="2" t="s">
        <v>225</v>
      </c>
      <c r="B38" s="2" t="s">
        <v>4</v>
      </c>
      <c r="C38" s="7" t="s">
        <v>6</v>
      </c>
      <c r="D38" s="190">
        <v>0</v>
      </c>
      <c r="E38" s="4"/>
      <c r="F38" s="230" t="s">
        <v>237</v>
      </c>
      <c r="G38" s="230"/>
      <c r="H38" s="230"/>
      <c r="I38" s="230"/>
      <c r="J38" s="230"/>
      <c r="K38" s="230"/>
    </row>
    <row r="39" spans="1:20">
      <c r="F39" s="230"/>
      <c r="G39" s="230"/>
      <c r="H39" s="230"/>
      <c r="I39" s="230"/>
      <c r="J39" s="230"/>
      <c r="K39" s="230"/>
    </row>
    <row r="40" spans="1:20">
      <c r="F40" s="230"/>
      <c r="G40" s="230"/>
      <c r="H40" s="230"/>
      <c r="I40" s="230"/>
      <c r="J40" s="230"/>
      <c r="K40" s="230"/>
      <c r="L40" s="180"/>
      <c r="M40" s="180"/>
      <c r="N40" s="180"/>
      <c r="O40" s="180"/>
      <c r="P40" s="180"/>
      <c r="Q40" s="180"/>
      <c r="R40" s="180"/>
      <c r="S40" s="180"/>
      <c r="T40" s="180"/>
    </row>
    <row r="41" spans="1:20">
      <c r="F41" s="230"/>
      <c r="G41" s="230"/>
      <c r="H41" s="230"/>
      <c r="I41" s="230"/>
      <c r="J41" s="230"/>
      <c r="K41" s="230"/>
      <c r="L41" s="150" t="s">
        <v>232</v>
      </c>
    </row>
    <row r="42" spans="1:20">
      <c r="A42" s="1" t="s">
        <v>13</v>
      </c>
    </row>
    <row r="44" spans="1:20">
      <c r="A44" s="2" t="s">
        <v>16</v>
      </c>
      <c r="B44" s="31" t="s">
        <v>3</v>
      </c>
      <c r="C44" s="2" t="s">
        <v>78</v>
      </c>
      <c r="D44" s="195">
        <v>2.5</v>
      </c>
      <c r="F44" s="225" t="s">
        <v>178</v>
      </c>
      <c r="G44" s="225"/>
      <c r="H44" s="225"/>
      <c r="I44" s="225"/>
      <c r="J44" s="225"/>
      <c r="K44" s="225"/>
    </row>
    <row r="45" spans="1:20">
      <c r="B45" s="31" t="s">
        <v>7</v>
      </c>
      <c r="C45" s="2" t="s">
        <v>78</v>
      </c>
      <c r="D45" s="195">
        <v>2.5</v>
      </c>
      <c r="F45" s="225"/>
      <c r="G45" s="225"/>
      <c r="H45" s="225"/>
      <c r="I45" s="225"/>
      <c r="J45" s="225"/>
      <c r="K45" s="225"/>
    </row>
    <row r="46" spans="1:20">
      <c r="B46" s="31" t="s">
        <v>4</v>
      </c>
      <c r="C46" s="2" t="s">
        <v>78</v>
      </c>
      <c r="D46" s="195">
        <v>7.5</v>
      </c>
    </row>
    <row r="48" spans="1:20">
      <c r="A48" s="2" t="s">
        <v>139</v>
      </c>
      <c r="B48" s="31" t="s">
        <v>3</v>
      </c>
      <c r="C48" s="2" t="s">
        <v>132</v>
      </c>
      <c r="D48" s="33">
        <f>D44*$B$6/100000</f>
        <v>31.814675000000001</v>
      </c>
      <c r="F48" s="231" t="s">
        <v>80</v>
      </c>
      <c r="G48" s="231"/>
      <c r="H48" s="231"/>
      <c r="I48" s="231"/>
      <c r="J48" s="231"/>
      <c r="K48" s="231"/>
    </row>
    <row r="49" spans="1:24">
      <c r="B49" s="31" t="s">
        <v>7</v>
      </c>
      <c r="C49" s="2" t="s">
        <v>132</v>
      </c>
      <c r="D49" s="33">
        <f>D45*$B$6/100000</f>
        <v>31.814675000000001</v>
      </c>
      <c r="F49" s="231"/>
      <c r="G49" s="231"/>
      <c r="H49" s="231"/>
      <c r="I49" s="231"/>
      <c r="J49" s="231"/>
      <c r="K49" s="231"/>
    </row>
    <row r="50" spans="1:24">
      <c r="B50" s="31" t="s">
        <v>4</v>
      </c>
      <c r="C50" s="2" t="s">
        <v>132</v>
      </c>
      <c r="D50" s="33">
        <f>D46*$B$6/100000</f>
        <v>95.444024999999996</v>
      </c>
      <c r="F50" s="231"/>
      <c r="G50" s="231"/>
      <c r="H50" s="231"/>
      <c r="I50" s="231"/>
      <c r="J50" s="231"/>
      <c r="K50" s="231"/>
    </row>
    <row r="51" spans="1:24">
      <c r="F51" s="19"/>
      <c r="G51" s="19"/>
      <c r="H51" s="19"/>
      <c r="I51" s="19"/>
      <c r="J51" s="19"/>
      <c r="K51" s="19"/>
    </row>
    <row r="52" spans="1:24">
      <c r="F52" s="19"/>
      <c r="G52" s="19"/>
      <c r="H52" s="19"/>
      <c r="I52" s="19"/>
      <c r="J52" s="19"/>
      <c r="K52" s="19"/>
    </row>
    <row r="53" spans="1:24">
      <c r="F53" s="12"/>
      <c r="G53" s="12"/>
      <c r="H53" s="12"/>
      <c r="I53" s="12"/>
      <c r="J53" s="12"/>
      <c r="K53" s="12"/>
    </row>
    <row r="54" spans="1:24" ht="15" customHeight="1">
      <c r="A54" s="2" t="s">
        <v>140</v>
      </c>
      <c r="B54">
        <v>2013</v>
      </c>
      <c r="C54" s="2" t="s">
        <v>132</v>
      </c>
      <c r="D54" s="190">
        <v>63</v>
      </c>
      <c r="F54" s="230" t="s">
        <v>240</v>
      </c>
      <c r="G54" s="230"/>
      <c r="H54" s="230"/>
      <c r="I54" s="230"/>
      <c r="J54" s="230"/>
      <c r="K54" s="230"/>
      <c r="M54" s="234" t="s">
        <v>190</v>
      </c>
      <c r="N54" s="234"/>
      <c r="O54" s="234"/>
      <c r="P54" s="234"/>
      <c r="Q54" s="234"/>
    </row>
    <row r="55" spans="1:24">
      <c r="A55" s="2" t="s">
        <v>138</v>
      </c>
      <c r="B55">
        <v>2013</v>
      </c>
      <c r="C55" s="2" t="s">
        <v>132</v>
      </c>
      <c r="D55" s="52">
        <f>B6/B5*D54</f>
        <v>2.0663139432989688</v>
      </c>
      <c r="F55" s="230"/>
      <c r="G55" s="230"/>
      <c r="H55" s="230"/>
      <c r="I55" s="230"/>
      <c r="J55" s="230"/>
      <c r="K55" s="230"/>
    </row>
    <row r="56" spans="1:24">
      <c r="C56" s="2"/>
      <c r="F56" s="230"/>
      <c r="G56" s="230"/>
      <c r="H56" s="230"/>
      <c r="I56" s="230"/>
      <c r="J56" s="230"/>
      <c r="K56" s="230"/>
      <c r="Q56" s="34"/>
    </row>
    <row r="57" spans="1:24">
      <c r="F57" s="230"/>
      <c r="G57" s="230"/>
      <c r="H57" s="230"/>
      <c r="I57" s="230"/>
      <c r="J57" s="230"/>
      <c r="K57" s="230"/>
    </row>
    <row r="58" spans="1:24">
      <c r="F58" s="3"/>
      <c r="G58" s="3"/>
      <c r="H58" s="3"/>
      <c r="I58" s="3"/>
      <c r="J58" s="3"/>
      <c r="K58" s="3"/>
    </row>
    <row r="59" spans="1:24">
      <c r="A59" s="1" t="s">
        <v>84</v>
      </c>
    </row>
    <row r="61" spans="1:24" ht="15" customHeight="1">
      <c r="A61" s="2" t="s">
        <v>150</v>
      </c>
      <c r="D61">
        <v>74.099999999999994</v>
      </c>
      <c r="F61" s="230" t="s">
        <v>191</v>
      </c>
      <c r="G61" s="230"/>
      <c r="H61" s="230"/>
      <c r="I61" s="230"/>
      <c r="J61" s="230"/>
      <c r="K61" s="230"/>
      <c r="L61" s="149"/>
      <c r="M61" s="227" t="s">
        <v>193</v>
      </c>
      <c r="N61" s="227"/>
      <c r="O61" s="227"/>
      <c r="P61" s="227"/>
      <c r="Q61" s="227"/>
      <c r="R61" s="4"/>
      <c r="S61" s="4"/>
      <c r="T61" s="4"/>
      <c r="U61" s="4"/>
      <c r="V61" s="4"/>
      <c r="W61" s="4"/>
      <c r="X61" s="4"/>
    </row>
    <row r="62" spans="1:24">
      <c r="F62" s="230"/>
      <c r="G62" s="230"/>
      <c r="H62" s="230"/>
      <c r="I62" s="230"/>
      <c r="J62" s="230"/>
      <c r="K62" s="230"/>
      <c r="L62" s="149"/>
      <c r="M62" s="150" t="s">
        <v>192</v>
      </c>
      <c r="N62" s="149"/>
      <c r="O62" s="149"/>
    </row>
    <row r="63" spans="1:24" ht="15" customHeight="1">
      <c r="A63" s="2" t="s">
        <v>141</v>
      </c>
      <c r="B63" s="31" t="s">
        <v>3</v>
      </c>
      <c r="C63" s="2" t="s">
        <v>133</v>
      </c>
      <c r="D63" s="15">
        <f>D61*D48</f>
        <v>2357.4674175</v>
      </c>
      <c r="F63" s="223" t="s">
        <v>86</v>
      </c>
      <c r="G63" s="223"/>
      <c r="H63" s="223"/>
      <c r="I63" s="223"/>
      <c r="J63" s="223"/>
      <c r="K63" s="223"/>
      <c r="L63" s="223"/>
    </row>
    <row r="64" spans="1:24">
      <c r="B64" s="31" t="s">
        <v>7</v>
      </c>
      <c r="C64" s="2" t="s">
        <v>133</v>
      </c>
      <c r="D64" s="15">
        <f>D61*D49</f>
        <v>2357.4674175</v>
      </c>
      <c r="F64" s="223"/>
      <c r="G64" s="223"/>
      <c r="H64" s="223"/>
      <c r="I64" s="223"/>
      <c r="J64" s="223"/>
      <c r="K64" s="223"/>
      <c r="L64" s="223"/>
    </row>
    <row r="65" spans="1:21">
      <c r="B65" s="31" t="s">
        <v>4</v>
      </c>
      <c r="C65" s="2" t="s">
        <v>133</v>
      </c>
      <c r="D65" s="15">
        <f>D61*D50</f>
        <v>7072.4022524999991</v>
      </c>
      <c r="F65" s="223"/>
      <c r="G65" s="223"/>
      <c r="H65" s="223"/>
      <c r="I65" s="223"/>
      <c r="J65" s="223"/>
      <c r="K65" s="223"/>
      <c r="L65" s="223"/>
    </row>
    <row r="66" spans="1:21">
      <c r="F66" s="30"/>
      <c r="G66" s="30"/>
      <c r="H66" s="30"/>
      <c r="I66" s="30"/>
      <c r="J66" s="30"/>
      <c r="K66" s="30"/>
    </row>
    <row r="67" spans="1:21">
      <c r="A67" s="2"/>
      <c r="B67" s="31"/>
      <c r="C67" s="2"/>
      <c r="D67" s="33"/>
      <c r="F67" s="47"/>
      <c r="G67" s="47"/>
      <c r="H67" s="47"/>
      <c r="I67" s="47"/>
      <c r="J67" s="47"/>
      <c r="K67" s="47"/>
    </row>
    <row r="68" spans="1:21">
      <c r="A68" s="21"/>
      <c r="B68" s="21"/>
      <c r="C68" s="21"/>
      <c r="D68" s="21"/>
      <c r="E68" s="21"/>
      <c r="F68" s="21"/>
      <c r="G68" s="21"/>
      <c r="H68" s="21"/>
      <c r="I68" s="21"/>
      <c r="J68" s="21"/>
      <c r="K68" s="21"/>
      <c r="L68" s="21"/>
      <c r="M68" s="21"/>
      <c r="N68" s="21"/>
      <c r="O68" s="21"/>
      <c r="P68" s="21"/>
      <c r="Q68" s="21"/>
      <c r="R68" s="21"/>
      <c r="S68" s="21"/>
    </row>
    <row r="69" spans="1:21">
      <c r="A69" s="48" t="s">
        <v>234</v>
      </c>
      <c r="B69" s="49" t="s">
        <v>10</v>
      </c>
      <c r="C69" s="49" t="s">
        <v>8</v>
      </c>
      <c r="D69" s="49" t="s">
        <v>9</v>
      </c>
      <c r="E69" s="49"/>
      <c r="F69" s="48" t="s">
        <v>15</v>
      </c>
      <c r="G69" s="21"/>
      <c r="H69" s="21"/>
      <c r="I69" s="21"/>
      <c r="J69" s="21"/>
      <c r="K69" s="21"/>
      <c r="L69" s="21"/>
      <c r="M69" s="21"/>
      <c r="N69" s="21"/>
      <c r="O69" s="21"/>
      <c r="P69" s="21"/>
      <c r="Q69" s="21"/>
      <c r="R69" s="21"/>
      <c r="S69" s="21"/>
    </row>
    <row r="70" spans="1:21">
      <c r="A70" s="21"/>
      <c r="B70" s="21"/>
      <c r="C70" s="21"/>
      <c r="D70" s="21"/>
      <c r="E70" s="21"/>
      <c r="F70" s="21"/>
      <c r="G70" s="21"/>
      <c r="H70" s="21"/>
      <c r="I70" s="21"/>
      <c r="J70" s="21"/>
      <c r="K70" s="21"/>
      <c r="L70" s="21"/>
      <c r="M70" s="21"/>
      <c r="N70" s="21"/>
      <c r="O70" s="21"/>
      <c r="P70" s="21"/>
      <c r="Q70" s="21"/>
      <c r="R70" s="21"/>
      <c r="S70" s="21"/>
    </row>
    <row r="71" spans="1:21">
      <c r="A71" s="31" t="s">
        <v>235</v>
      </c>
      <c r="B71" s="31" t="s">
        <v>74</v>
      </c>
      <c r="C71" s="31" t="s">
        <v>73</v>
      </c>
      <c r="D71" s="196">
        <v>5.0000000000000001E-3</v>
      </c>
      <c r="E71" s="21"/>
      <c r="F71" s="21" t="s">
        <v>179</v>
      </c>
      <c r="G71" s="21"/>
      <c r="H71" s="21"/>
      <c r="I71" s="21"/>
      <c r="J71" s="21"/>
      <c r="K71" s="21"/>
      <c r="L71" s="21"/>
      <c r="M71" s="21"/>
      <c r="N71" s="21"/>
      <c r="O71" s="21"/>
      <c r="P71" s="21"/>
      <c r="Q71" s="21"/>
      <c r="R71" s="21"/>
      <c r="S71" s="21"/>
    </row>
    <row r="72" spans="1:21">
      <c r="A72" s="31"/>
      <c r="B72" s="31" t="s">
        <v>75</v>
      </c>
      <c r="C72" s="31" t="s">
        <v>73</v>
      </c>
      <c r="D72" s="197">
        <v>1.2500000000000001E-2</v>
      </c>
      <c r="E72" s="21"/>
      <c r="F72" s="21"/>
      <c r="G72" s="21"/>
      <c r="H72" s="21"/>
      <c r="I72" s="21"/>
      <c r="J72" s="21"/>
      <c r="K72" s="21"/>
      <c r="L72" s="21"/>
      <c r="M72" s="21"/>
      <c r="N72" s="21"/>
      <c r="O72" s="21"/>
      <c r="P72" s="21"/>
      <c r="Q72" s="21"/>
      <c r="R72" s="21"/>
      <c r="S72" s="21"/>
    </row>
    <row r="73" spans="1:21">
      <c r="A73" s="48"/>
      <c r="B73" s="31" t="s">
        <v>76</v>
      </c>
      <c r="C73" s="31" t="s">
        <v>73</v>
      </c>
      <c r="D73" s="197">
        <v>1.7500000000000002E-2</v>
      </c>
      <c r="E73" s="21"/>
      <c r="F73" s="21"/>
      <c r="G73" s="21"/>
      <c r="H73" s="21"/>
      <c r="I73" s="21"/>
      <c r="J73" s="21"/>
      <c r="K73" s="21"/>
      <c r="L73" s="21"/>
      <c r="M73" s="21"/>
      <c r="N73" s="21"/>
      <c r="O73" s="21"/>
      <c r="P73" s="21"/>
      <c r="Q73" s="21"/>
      <c r="R73" s="21"/>
      <c r="S73" s="21"/>
    </row>
    <row r="74" spans="1:21">
      <c r="A74" s="21"/>
      <c r="B74" s="21"/>
      <c r="C74" s="21"/>
      <c r="D74" s="31"/>
      <c r="E74" s="21"/>
      <c r="F74" s="21"/>
      <c r="G74" s="21"/>
      <c r="H74" s="21"/>
      <c r="I74" s="21"/>
      <c r="J74" s="21"/>
      <c r="K74" s="21"/>
      <c r="L74" s="21"/>
      <c r="M74" s="21"/>
      <c r="N74" s="21"/>
      <c r="O74" s="21"/>
      <c r="P74" s="21"/>
      <c r="Q74" s="21"/>
      <c r="R74" s="21"/>
      <c r="S74" s="21"/>
    </row>
    <row r="75" spans="1:21">
      <c r="A75" s="31"/>
      <c r="B75" s="31"/>
      <c r="C75" s="31"/>
      <c r="D75" s="31"/>
      <c r="E75" s="21"/>
      <c r="F75" s="21"/>
      <c r="G75" s="21"/>
      <c r="H75" s="21"/>
      <c r="I75" s="21"/>
      <c r="J75" s="21"/>
      <c r="K75" s="21"/>
      <c r="L75" s="21"/>
      <c r="M75" s="21"/>
      <c r="N75" s="21"/>
      <c r="O75" s="21"/>
      <c r="P75" s="21"/>
      <c r="Q75" s="21"/>
      <c r="R75" s="21"/>
      <c r="S75" s="21"/>
    </row>
    <row r="76" spans="1:21" ht="16" customHeight="1">
      <c r="A76" s="167" t="s">
        <v>215</v>
      </c>
      <c r="B76" s="21">
        <v>2011</v>
      </c>
      <c r="C76" s="31" t="s">
        <v>81</v>
      </c>
      <c r="D76" s="198">
        <v>473.89</v>
      </c>
      <c r="E76" s="21"/>
      <c r="F76" s="224" t="s">
        <v>226</v>
      </c>
      <c r="G76" s="224"/>
      <c r="H76" s="224"/>
      <c r="I76" s="224"/>
      <c r="J76" s="224"/>
      <c r="K76" s="224"/>
      <c r="L76" s="224"/>
      <c r="M76" s="232" t="s">
        <v>194</v>
      </c>
      <c r="N76" s="232"/>
      <c r="O76" s="232"/>
      <c r="P76" s="232"/>
      <c r="Q76" s="232"/>
      <c r="R76" s="232"/>
      <c r="S76" s="232"/>
      <c r="T76" s="232"/>
    </row>
    <row r="77" spans="1:21" ht="13" customHeight="1">
      <c r="A77" s="21"/>
      <c r="B77" s="21"/>
      <c r="C77" s="21"/>
      <c r="D77" s="21"/>
      <c r="E77" s="21"/>
      <c r="F77" s="224"/>
      <c r="G77" s="224"/>
      <c r="H77" s="224"/>
      <c r="I77" s="224"/>
      <c r="J77" s="224"/>
      <c r="K77" s="224"/>
      <c r="L77" s="224"/>
      <c r="M77" s="222" t="s">
        <v>195</v>
      </c>
      <c r="N77" s="222"/>
      <c r="O77" s="222"/>
      <c r="P77" s="222"/>
      <c r="Q77" s="222"/>
      <c r="R77" s="222"/>
      <c r="S77" s="222"/>
      <c r="T77" s="222"/>
      <c r="U77" s="222"/>
    </row>
    <row r="78" spans="1:21">
      <c r="A78" s="21"/>
      <c r="B78" s="21"/>
      <c r="C78" s="21"/>
      <c r="D78" s="21"/>
      <c r="E78" s="21"/>
      <c r="F78" s="168" t="s">
        <v>216</v>
      </c>
      <c r="G78" s="21"/>
      <c r="H78" s="21"/>
      <c r="I78" s="161"/>
      <c r="J78" s="161"/>
      <c r="K78" s="161"/>
      <c r="L78" s="161"/>
      <c r="M78" s="148"/>
      <c r="N78" s="148"/>
      <c r="O78" s="148"/>
      <c r="P78" s="148"/>
      <c r="Q78" s="148"/>
      <c r="R78" s="148"/>
      <c r="S78" s="148"/>
    </row>
    <row r="79" spans="1:21">
      <c r="A79" s="31" t="s">
        <v>82</v>
      </c>
      <c r="B79" s="31" t="s">
        <v>3</v>
      </c>
      <c r="C79" s="31" t="s">
        <v>135</v>
      </c>
      <c r="D79" s="22">
        <f>$D$76*($B$6/100000)*D71</f>
        <v>30.1533126715</v>
      </c>
      <c r="E79" s="21"/>
      <c r="F79" s="21"/>
      <c r="G79" s="21"/>
      <c r="H79" s="21"/>
      <c r="I79" s="148"/>
      <c r="J79" s="148"/>
      <c r="K79" s="148"/>
      <c r="L79" s="148"/>
      <c r="M79" s="148"/>
      <c r="N79" s="148"/>
      <c r="O79" s="148"/>
      <c r="P79" s="148"/>
      <c r="Q79" s="148"/>
      <c r="R79" s="148"/>
      <c r="S79" s="148"/>
    </row>
    <row r="80" spans="1:21">
      <c r="A80" s="21"/>
      <c r="B80" s="31" t="s">
        <v>7</v>
      </c>
      <c r="C80" s="31" t="s">
        <v>135</v>
      </c>
      <c r="D80" s="22">
        <f>$D$76*($B$6/100000)*D72</f>
        <v>75.383281678749995</v>
      </c>
      <c r="E80" s="21"/>
      <c r="F80" s="21"/>
      <c r="G80" s="21"/>
      <c r="H80" s="21"/>
      <c r="I80" s="21"/>
      <c r="J80" s="21"/>
      <c r="K80" s="21"/>
      <c r="L80" s="21"/>
      <c r="M80" s="21"/>
      <c r="N80" s="21"/>
      <c r="O80" s="21"/>
      <c r="P80" s="21"/>
      <c r="Q80" s="21"/>
      <c r="R80" s="21"/>
      <c r="S80" s="21"/>
    </row>
    <row r="81" spans="1:19">
      <c r="A81" s="21"/>
      <c r="B81" s="31" t="s">
        <v>4</v>
      </c>
      <c r="C81" s="31" t="s">
        <v>135</v>
      </c>
      <c r="D81" s="22">
        <f>$D$76*($B$6/100000)*D73</f>
        <v>105.53659435025</v>
      </c>
      <c r="E81" s="21"/>
      <c r="F81" s="21"/>
      <c r="G81" s="21"/>
      <c r="H81" s="21"/>
      <c r="I81" s="21"/>
      <c r="J81" s="21"/>
      <c r="K81" s="21"/>
      <c r="L81" s="21"/>
      <c r="M81" s="21"/>
      <c r="N81" s="21"/>
      <c r="O81" s="21"/>
      <c r="P81" s="21"/>
      <c r="Q81" s="21"/>
      <c r="R81" s="21"/>
      <c r="S81" s="21"/>
    </row>
    <row r="82" spans="1:19">
      <c r="A82" s="21"/>
      <c r="B82" s="21"/>
      <c r="C82" s="21"/>
      <c r="D82" s="21"/>
      <c r="E82" s="21"/>
      <c r="F82" s="21"/>
      <c r="G82" s="21"/>
      <c r="H82" s="21"/>
      <c r="I82" s="21"/>
      <c r="J82" s="21"/>
      <c r="K82" s="21"/>
      <c r="L82" s="21"/>
      <c r="M82" s="21"/>
      <c r="N82" s="21"/>
      <c r="O82" s="21"/>
      <c r="P82" s="21"/>
      <c r="Q82" s="21"/>
      <c r="R82" s="21"/>
      <c r="S82" s="21"/>
    </row>
    <row r="83" spans="1:19">
      <c r="A83" s="48"/>
      <c r="B83" s="21"/>
      <c r="C83" s="21"/>
      <c r="D83" s="21"/>
      <c r="E83" s="21"/>
      <c r="F83" s="21"/>
      <c r="G83" s="21"/>
      <c r="H83" s="21"/>
      <c r="I83" s="21"/>
      <c r="J83" s="21"/>
      <c r="K83" s="21"/>
      <c r="L83" s="21"/>
      <c r="M83" s="21"/>
      <c r="N83" s="21"/>
      <c r="O83" s="21"/>
      <c r="P83" s="21"/>
      <c r="Q83" s="21"/>
      <c r="R83" s="21"/>
      <c r="S83" s="21"/>
    </row>
    <row r="84" spans="1:19">
      <c r="A84" s="21"/>
      <c r="B84" s="21"/>
      <c r="C84" s="21"/>
      <c r="D84" s="21"/>
      <c r="E84" s="21"/>
      <c r="F84" s="21"/>
      <c r="G84" s="21"/>
      <c r="H84" s="21"/>
      <c r="I84" s="21"/>
      <c r="J84" s="21"/>
      <c r="K84" s="21"/>
      <c r="L84" s="21"/>
      <c r="M84" s="21"/>
      <c r="N84" s="21"/>
      <c r="O84" s="21"/>
      <c r="P84" s="21"/>
      <c r="Q84" s="21"/>
      <c r="R84" s="21"/>
      <c r="S84" s="21"/>
    </row>
    <row r="85" spans="1:19">
      <c r="A85" s="31"/>
      <c r="B85" s="21"/>
      <c r="C85" s="21"/>
      <c r="D85" s="21"/>
      <c r="E85" s="21"/>
      <c r="F85" s="21"/>
      <c r="G85" s="21"/>
      <c r="H85" s="21"/>
      <c r="I85" s="21"/>
      <c r="J85" s="21"/>
      <c r="K85" s="21"/>
      <c r="L85" s="21"/>
      <c r="M85" s="21"/>
      <c r="N85" s="21"/>
      <c r="O85" s="21"/>
      <c r="P85" s="21"/>
      <c r="Q85" s="21"/>
      <c r="R85" s="21"/>
      <c r="S85" s="21"/>
    </row>
    <row r="86" spans="1:19" ht="16" customHeight="1">
      <c r="A86" s="225" t="s">
        <v>236</v>
      </c>
      <c r="B86" s="63"/>
      <c r="C86" s="226" t="s">
        <v>208</v>
      </c>
      <c r="D86" s="226"/>
      <c r="E86" s="226"/>
    </row>
    <row r="87" spans="1:19">
      <c r="A87" s="225"/>
      <c r="B87" s="63"/>
      <c r="C87" s="226"/>
      <c r="D87" s="226"/>
      <c r="E87" s="226"/>
    </row>
    <row r="88" spans="1:19">
      <c r="A88" s="225"/>
      <c r="C88" s="226"/>
      <c r="D88" s="226"/>
      <c r="E88" s="226"/>
    </row>
    <row r="89" spans="1:19">
      <c r="A89" s="225"/>
      <c r="C89" s="226"/>
      <c r="D89" s="226"/>
      <c r="E89" s="226"/>
    </row>
  </sheetData>
  <sheetProtection selectLockedCells="1"/>
  <mergeCells count="20">
    <mergeCell ref="F61:K62"/>
    <mergeCell ref="M61:Q61"/>
    <mergeCell ref="M76:T76"/>
    <mergeCell ref="M29:Q31"/>
    <mergeCell ref="M28:Q28"/>
    <mergeCell ref="M54:Q54"/>
    <mergeCell ref="A10:I11"/>
    <mergeCell ref="F44:K45"/>
    <mergeCell ref="A20:D23"/>
    <mergeCell ref="A16:D18"/>
    <mergeCell ref="F54:K57"/>
    <mergeCell ref="F48:K50"/>
    <mergeCell ref="F27:K29"/>
    <mergeCell ref="F32:K34"/>
    <mergeCell ref="F38:K41"/>
    <mergeCell ref="M77:U77"/>
    <mergeCell ref="F63:L65"/>
    <mergeCell ref="F76:L77"/>
    <mergeCell ref="A86:A89"/>
    <mergeCell ref="C86:E89"/>
  </mergeCells>
  <hyperlinks>
    <hyperlink ref="M28" r:id="rId1"/>
    <hyperlink ref="N28" r:id="rId2" display="http://ephtracking.cdc.gov/showIndicatorPages.action"/>
    <hyperlink ref="O28" r:id="rId3" display="http://ephtracking.cdc.gov/showIndicatorPages.action"/>
    <hyperlink ref="P28" r:id="rId4" display="http://ephtracking.cdc.gov/showIndicatorPages.action"/>
    <hyperlink ref="Q28" r:id="rId5" display="http://ephtracking.cdc.gov/showIndicatorPages.action"/>
    <hyperlink ref="M54" r:id="rId6"/>
    <hyperlink ref="M62" r:id="rId7"/>
    <hyperlink ref="M77" r:id="rId8"/>
    <hyperlink ref="F78" r:id="rId9"/>
    <hyperlink ref="L41" r:id="rId10"/>
    <hyperlink ref="C86" r:id="rId1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1"/>
  <sheetViews>
    <sheetView topLeftCell="A23" zoomScale="120" zoomScaleNormal="120" zoomScalePageLayoutView="120" workbookViewId="0">
      <selection activeCell="E61" sqref="E61"/>
    </sheetView>
  </sheetViews>
  <sheetFormatPr baseColWidth="10" defaultRowHeight="15" x14ac:dyDescent="0"/>
  <cols>
    <col min="1" max="1" width="2.83203125" customWidth="1"/>
    <col min="2" max="2" width="63.5" customWidth="1"/>
    <col min="3" max="3" width="17.1640625" bestFit="1" customWidth="1"/>
    <col min="5" max="5" width="12.33203125" customWidth="1"/>
    <col min="6" max="6" width="13.83203125" customWidth="1"/>
    <col min="7" max="7" width="12.5" customWidth="1"/>
    <col min="8" max="8" width="14.1640625" customWidth="1"/>
    <col min="9" max="9" width="14.5" customWidth="1"/>
    <col min="11" max="11" width="11.6640625" customWidth="1"/>
  </cols>
  <sheetData>
    <row r="1" spans="2:18" ht="21">
      <c r="B1" s="8" t="s">
        <v>245</v>
      </c>
    </row>
    <row r="2" spans="2:18">
      <c r="I2" s="193"/>
      <c r="J2" t="s">
        <v>11</v>
      </c>
    </row>
    <row r="3" spans="2:18">
      <c r="B3" t="s">
        <v>0</v>
      </c>
      <c r="C3" s="42" t="str">
        <f>'Tab 2--Extreme Heat'!B3</f>
        <v xml:space="preserve">Southern California Hospital </v>
      </c>
    </row>
    <row r="4" spans="2:18">
      <c r="B4" t="s">
        <v>1</v>
      </c>
      <c r="C4" s="42" t="str">
        <f>'Tab 2--Extreme Heat'!B4</f>
        <v>Los Angeles, CA</v>
      </c>
    </row>
    <row r="5" spans="2:18">
      <c r="B5" t="s">
        <v>32</v>
      </c>
      <c r="C5" s="44">
        <f>'Tab 2--Extreme Heat'!B5</f>
        <v>38800000</v>
      </c>
    </row>
    <row r="6" spans="2:18">
      <c r="B6" t="s">
        <v>33</v>
      </c>
      <c r="C6" s="43">
        <f>'Tab 2--Extreme Heat'!B6</f>
        <v>1272587</v>
      </c>
    </row>
    <row r="7" spans="2:18">
      <c r="B7" t="s">
        <v>112</v>
      </c>
      <c r="C7" s="43">
        <f>0.13*C6</f>
        <v>165436.31</v>
      </c>
      <c r="E7" s="4" t="s">
        <v>227</v>
      </c>
      <c r="Q7" s="150" t="s">
        <v>217</v>
      </c>
    </row>
    <row r="9" spans="2:18">
      <c r="B9" s="227" t="s">
        <v>243</v>
      </c>
      <c r="C9" s="227"/>
      <c r="D9" s="227"/>
      <c r="E9" s="227"/>
      <c r="F9" s="227"/>
      <c r="G9" s="227"/>
      <c r="H9" s="227"/>
      <c r="I9" s="227"/>
      <c r="J9" s="227"/>
    </row>
    <row r="10" spans="2:18">
      <c r="B10" s="227"/>
      <c r="C10" s="227"/>
      <c r="D10" s="227"/>
      <c r="E10" s="227"/>
      <c r="F10" s="227"/>
      <c r="G10" s="227"/>
      <c r="H10" s="227"/>
      <c r="I10" s="227"/>
      <c r="J10" s="227"/>
    </row>
    <row r="12" spans="2:18" ht="19">
      <c r="B12" s="9" t="s">
        <v>20</v>
      </c>
    </row>
    <row r="14" spans="2:18">
      <c r="B14" s="235" t="s">
        <v>142</v>
      </c>
      <c r="C14" s="235"/>
      <c r="D14" s="235"/>
      <c r="E14" s="235"/>
      <c r="F14" s="10"/>
      <c r="N14" s="4"/>
      <c r="O14" s="4"/>
      <c r="P14" s="4"/>
      <c r="Q14" s="4"/>
      <c r="R14" s="4"/>
    </row>
    <row r="15" spans="2:18">
      <c r="B15" s="235"/>
      <c r="C15" s="235"/>
      <c r="D15" s="235"/>
      <c r="E15" s="235"/>
      <c r="F15" s="10"/>
      <c r="N15" s="4"/>
      <c r="O15" s="4"/>
      <c r="P15" s="4"/>
      <c r="Q15" s="4"/>
      <c r="R15" s="4"/>
    </row>
    <row r="16" spans="2:18">
      <c r="B16" s="235"/>
      <c r="C16" s="235"/>
      <c r="D16" s="235"/>
      <c r="E16" s="235"/>
      <c r="F16" s="10"/>
    </row>
    <row r="17" spans="2:16">
      <c r="B17" s="11"/>
      <c r="C17" s="11"/>
      <c r="D17" s="11"/>
      <c r="E17" s="11"/>
    </row>
    <row r="18" spans="2:16">
      <c r="B18" s="236" t="s">
        <v>71</v>
      </c>
      <c r="C18" s="236"/>
      <c r="D18" s="236"/>
      <c r="E18" s="236"/>
    </row>
    <row r="19" spans="2:16">
      <c r="B19" s="236"/>
      <c r="C19" s="236"/>
      <c r="D19" s="236"/>
      <c r="E19" s="236"/>
    </row>
    <row r="20" spans="2:16">
      <c r="B20" s="236"/>
      <c r="C20" s="236"/>
      <c r="D20" s="236"/>
      <c r="E20" s="236"/>
    </row>
    <row r="21" spans="2:16">
      <c r="B21" s="236"/>
      <c r="C21" s="236"/>
      <c r="D21" s="236"/>
      <c r="E21" s="236"/>
    </row>
    <row r="23" spans="2:16">
      <c r="B23" s="1" t="s">
        <v>130</v>
      </c>
      <c r="C23" s="6" t="s">
        <v>10</v>
      </c>
      <c r="D23" s="6" t="s">
        <v>8</v>
      </c>
      <c r="E23" s="6" t="s">
        <v>9</v>
      </c>
      <c r="F23" s="6"/>
      <c r="G23" s="1" t="s">
        <v>15</v>
      </c>
    </row>
    <row r="26" spans="2:16">
      <c r="B26" s="2" t="s">
        <v>223</v>
      </c>
      <c r="C26" s="193">
        <v>2015</v>
      </c>
      <c r="D26" s="2" t="s">
        <v>28</v>
      </c>
      <c r="E26" s="199" t="s">
        <v>143</v>
      </c>
      <c r="G26" t="s">
        <v>180</v>
      </c>
    </row>
    <row r="27" spans="2:16">
      <c r="B27" s="2"/>
      <c r="C27" s="42"/>
      <c r="D27" s="2"/>
      <c r="E27" s="51"/>
    </row>
    <row r="28" spans="2:16">
      <c r="B28" s="2" t="s">
        <v>144</v>
      </c>
      <c r="C28" s="193">
        <v>2015</v>
      </c>
      <c r="D28" s="2"/>
      <c r="E28" s="199" t="s">
        <v>145</v>
      </c>
      <c r="G28" t="s">
        <v>180</v>
      </c>
    </row>
    <row r="30" spans="2:16">
      <c r="B30" s="2" t="s">
        <v>158</v>
      </c>
      <c r="C30">
        <v>2008</v>
      </c>
      <c r="D30" s="2" t="s">
        <v>160</v>
      </c>
      <c r="E30" s="193">
        <v>0.97</v>
      </c>
      <c r="G30" t="s">
        <v>25</v>
      </c>
      <c r="L30" s="150" t="s">
        <v>216</v>
      </c>
      <c r="P30" t="s">
        <v>250</v>
      </c>
    </row>
    <row r="31" spans="2:16">
      <c r="B31" s="2"/>
    </row>
    <row r="32" spans="2:16">
      <c r="B32" s="2" t="s">
        <v>22</v>
      </c>
      <c r="C32">
        <v>2100</v>
      </c>
      <c r="D32" s="2" t="s">
        <v>23</v>
      </c>
      <c r="E32" s="193">
        <v>5.5</v>
      </c>
      <c r="G32" t="s">
        <v>181</v>
      </c>
    </row>
    <row r="33" spans="2:15">
      <c r="B33" s="2"/>
      <c r="D33" s="2"/>
      <c r="E33" s="4"/>
    </row>
    <row r="34" spans="2:15">
      <c r="B34" s="2" t="s">
        <v>54</v>
      </c>
      <c r="C34">
        <v>2020</v>
      </c>
      <c r="D34" s="2" t="s">
        <v>31</v>
      </c>
      <c r="E34" s="200">
        <v>442724</v>
      </c>
      <c r="G34" t="s">
        <v>182</v>
      </c>
    </row>
    <row r="35" spans="2:15">
      <c r="B35" s="2"/>
      <c r="D35" s="2"/>
      <c r="E35" s="13"/>
    </row>
    <row r="36" spans="2:15" ht="15" customHeight="1">
      <c r="B36" s="2" t="s">
        <v>65</v>
      </c>
      <c r="C36">
        <v>2100</v>
      </c>
      <c r="D36" s="2" t="s">
        <v>134</v>
      </c>
      <c r="E36" s="15">
        <f>C6/C5*E34</f>
        <v>14520.742448144329</v>
      </c>
      <c r="G36" s="233" t="s">
        <v>228</v>
      </c>
      <c r="H36" s="233"/>
      <c r="I36" s="233"/>
      <c r="J36" s="233"/>
      <c r="K36" s="233"/>
      <c r="L36" s="233"/>
      <c r="M36" s="233"/>
    </row>
    <row r="37" spans="2:15">
      <c r="B37" s="2"/>
      <c r="D37" s="2"/>
      <c r="E37" s="15"/>
      <c r="G37" s="233"/>
      <c r="H37" s="233"/>
      <c r="I37" s="233"/>
      <c r="J37" s="233"/>
      <c r="K37" s="233"/>
      <c r="L37" s="233"/>
      <c r="M37" s="233"/>
    </row>
    <row r="38" spans="2:15" ht="15" customHeight="1">
      <c r="B38" s="2" t="s">
        <v>96</v>
      </c>
      <c r="C38">
        <v>2100</v>
      </c>
      <c r="D38" s="2" t="s">
        <v>134</v>
      </c>
      <c r="E38" s="39">
        <f>(1-(1/EXP(Calculations!D11*E32)))*Calculations!F31*(C6/100)</f>
        <v>122.4546217946988</v>
      </c>
      <c r="G38" s="233" t="s">
        <v>147</v>
      </c>
      <c r="H38" s="233"/>
      <c r="I38" s="233"/>
      <c r="J38" s="233"/>
      <c r="K38" s="233"/>
      <c r="L38" s="233"/>
      <c r="O38" s="150" t="s">
        <v>197</v>
      </c>
    </row>
    <row r="39" spans="2:15">
      <c r="B39" s="2"/>
      <c r="D39" s="2"/>
      <c r="E39" s="15"/>
      <c r="G39" s="233"/>
      <c r="H39" s="233"/>
      <c r="I39" s="233"/>
      <c r="J39" s="233"/>
      <c r="K39" s="233"/>
      <c r="L39" s="233"/>
      <c r="N39" s="4"/>
      <c r="O39" t="s">
        <v>246</v>
      </c>
    </row>
    <row r="40" spans="2:15">
      <c r="B40" s="2"/>
      <c r="D40" s="2"/>
      <c r="E40" s="15"/>
      <c r="G40" s="45"/>
      <c r="H40" s="45"/>
      <c r="I40" s="45"/>
      <c r="J40" s="45"/>
      <c r="K40" s="45"/>
      <c r="L40" s="45"/>
    </row>
    <row r="41" spans="2:15">
      <c r="B41" s="2"/>
      <c r="D41" s="2"/>
      <c r="E41" s="13"/>
      <c r="G41" s="45"/>
      <c r="H41" s="45"/>
      <c r="I41" s="45"/>
      <c r="J41" s="45"/>
      <c r="K41" s="45"/>
      <c r="L41" s="45"/>
    </row>
    <row r="42" spans="2:15">
      <c r="B42" s="2"/>
      <c r="D42" s="2"/>
      <c r="E42" s="4"/>
      <c r="G42" s="45"/>
      <c r="H42" s="45"/>
      <c r="I42" s="45"/>
      <c r="J42" s="45"/>
      <c r="K42" s="45"/>
      <c r="L42" s="45"/>
    </row>
    <row r="43" spans="2:15">
      <c r="B43" s="1" t="s">
        <v>129</v>
      </c>
      <c r="D43" s="2"/>
      <c r="E43" s="4"/>
    </row>
    <row r="44" spans="2:15">
      <c r="B44" s="2"/>
      <c r="D44" s="2"/>
      <c r="E44" s="4"/>
    </row>
    <row r="45" spans="2:15">
      <c r="B45" s="2" t="s">
        <v>29</v>
      </c>
      <c r="C45">
        <v>2015</v>
      </c>
      <c r="D45" s="2" t="s">
        <v>28</v>
      </c>
      <c r="E45" s="199" t="s">
        <v>143</v>
      </c>
      <c r="G45" s="4" t="s">
        <v>230</v>
      </c>
      <c r="N45" s="150" t="s">
        <v>231</v>
      </c>
    </row>
    <row r="46" spans="2:15">
      <c r="B46" s="2"/>
      <c r="D46" s="2"/>
      <c r="E46" s="4"/>
    </row>
    <row r="47" spans="2:15">
      <c r="B47" s="2" t="s">
        <v>159</v>
      </c>
      <c r="C47">
        <v>2008</v>
      </c>
      <c r="D47" s="2" t="s">
        <v>160</v>
      </c>
      <c r="E47" s="193">
        <v>13.49</v>
      </c>
      <c r="G47" s="233" t="s">
        <v>229</v>
      </c>
      <c r="H47" s="233"/>
      <c r="I47" s="233"/>
      <c r="J47" s="233"/>
      <c r="K47" s="233"/>
      <c r="L47" s="233"/>
      <c r="M47" s="150" t="s">
        <v>216</v>
      </c>
    </row>
    <row r="48" spans="2:15">
      <c r="B48" s="2"/>
      <c r="G48" s="233"/>
      <c r="H48" s="233"/>
      <c r="I48" s="233"/>
      <c r="J48" s="233"/>
      <c r="K48" s="233"/>
      <c r="L48" s="233"/>
    </row>
    <row r="49" spans="2:15">
      <c r="B49" s="2" t="s">
        <v>24</v>
      </c>
      <c r="C49">
        <v>2100</v>
      </c>
      <c r="D49" s="2" t="s">
        <v>83</v>
      </c>
      <c r="E49" s="193">
        <v>1</v>
      </c>
      <c r="G49" t="s">
        <v>183</v>
      </c>
    </row>
    <row r="50" spans="2:15">
      <c r="B50" s="2"/>
      <c r="D50" s="2"/>
      <c r="E50" s="4"/>
    </row>
    <row r="51" spans="2:15" ht="16" customHeight="1">
      <c r="B51" s="2" t="s">
        <v>26</v>
      </c>
      <c r="C51">
        <v>2100</v>
      </c>
      <c r="D51" s="2" t="s">
        <v>132</v>
      </c>
      <c r="E51" s="169">
        <f>(1-(1/EXP(Calculations!D17*E49)))*Calculations!F57*(C6/100)</f>
        <v>56.649311655750424</v>
      </c>
      <c r="F51" s="4"/>
      <c r="G51" s="237" t="s">
        <v>147</v>
      </c>
      <c r="H51" s="237"/>
      <c r="I51" s="237"/>
      <c r="J51" s="237"/>
      <c r="K51" s="237"/>
      <c r="L51" s="237"/>
    </row>
    <row r="52" spans="2:15" ht="15" customHeight="1">
      <c r="B52" s="2"/>
      <c r="D52" s="2"/>
      <c r="E52" s="13"/>
      <c r="G52" s="237"/>
      <c r="H52" s="237"/>
      <c r="I52" s="237"/>
      <c r="J52" s="237"/>
      <c r="K52" s="237"/>
      <c r="L52" s="237"/>
    </row>
    <row r="53" spans="2:15">
      <c r="B53" s="2" t="s">
        <v>105</v>
      </c>
      <c r="C53">
        <v>2100</v>
      </c>
      <c r="D53" s="2" t="s">
        <v>133</v>
      </c>
      <c r="E53" s="39">
        <f>(1-(1/EXP(Calculations!D14*E49)))*Calculations!F31*(C6/100)</f>
        <v>31.734789444659562</v>
      </c>
      <c r="G53" s="237"/>
      <c r="H53" s="237"/>
      <c r="I53" s="237"/>
      <c r="J53" s="237"/>
      <c r="K53" s="237"/>
      <c r="L53" s="237"/>
    </row>
    <row r="54" spans="2:15">
      <c r="B54" s="2"/>
      <c r="D54" s="2"/>
      <c r="E54" s="13"/>
      <c r="G54" s="237"/>
      <c r="H54" s="237"/>
      <c r="I54" s="237"/>
      <c r="J54" s="237"/>
      <c r="K54" s="237"/>
      <c r="L54" s="237"/>
      <c r="N54" t="s">
        <v>248</v>
      </c>
      <c r="O54" s="150" t="s">
        <v>247</v>
      </c>
    </row>
    <row r="55" spans="2:15">
      <c r="B55" s="2" t="s">
        <v>113</v>
      </c>
      <c r="C55">
        <v>2100</v>
      </c>
      <c r="D55" s="2" t="s">
        <v>115</v>
      </c>
      <c r="E55" s="39">
        <f>(1-(1/EXP(Calculations!D15*E49)))*Calculations!G40*(C7/100)</f>
        <v>7.4862047210205116</v>
      </c>
      <c r="G55" s="237"/>
      <c r="H55" s="237"/>
      <c r="I55" s="237"/>
      <c r="J55" s="237"/>
      <c r="K55" s="237"/>
      <c r="L55" s="237"/>
    </row>
    <row r="56" spans="2:15">
      <c r="B56" s="2"/>
      <c r="D56" s="2"/>
      <c r="E56" s="13"/>
      <c r="G56" s="237"/>
      <c r="H56" s="237"/>
      <c r="I56" s="237"/>
      <c r="J56" s="237"/>
      <c r="K56" s="237"/>
      <c r="L56" s="237"/>
    </row>
    <row r="57" spans="2:15">
      <c r="B57" s="2" t="s">
        <v>114</v>
      </c>
      <c r="C57">
        <v>2100</v>
      </c>
      <c r="D57" s="2" t="s">
        <v>115</v>
      </c>
      <c r="E57" s="39">
        <f>(1-(1/EXP(Calculations!D16*E49)))*Calculations!G46*(C7/100)</f>
        <v>14.589950675679994</v>
      </c>
      <c r="G57" s="237"/>
      <c r="H57" s="237"/>
      <c r="I57" s="237"/>
      <c r="J57" s="237"/>
      <c r="K57" s="237"/>
      <c r="L57" s="237"/>
    </row>
    <row r="58" spans="2:15">
      <c r="B58" s="2"/>
      <c r="D58" s="2"/>
      <c r="E58" s="13"/>
    </row>
    <row r="59" spans="2:15">
      <c r="B59" s="41" t="s">
        <v>131</v>
      </c>
      <c r="D59" s="2"/>
      <c r="E59" s="13"/>
    </row>
    <row r="60" spans="2:15">
      <c r="B60" s="17"/>
      <c r="D60" s="2"/>
      <c r="E60" s="13"/>
    </row>
    <row r="61" spans="2:15">
      <c r="B61" s="7" t="s">
        <v>43</v>
      </c>
      <c r="C61">
        <v>2010</v>
      </c>
      <c r="D61" s="2" t="s">
        <v>28</v>
      </c>
      <c r="E61" s="201" t="s">
        <v>58</v>
      </c>
      <c r="G61" t="s">
        <v>184</v>
      </c>
      <c r="I61" t="s">
        <v>185</v>
      </c>
    </row>
    <row r="62" spans="2:15">
      <c r="B62" s="17"/>
      <c r="D62" s="2"/>
      <c r="E62" s="13"/>
    </row>
    <row r="63" spans="2:15">
      <c r="B63" s="17"/>
      <c r="D63" s="2"/>
      <c r="E63" s="13"/>
    </row>
    <row r="64" spans="2:15">
      <c r="B64" s="17"/>
      <c r="D64" s="2"/>
      <c r="E64" s="13"/>
    </row>
    <row r="65" spans="1:13">
      <c r="B65" s="17"/>
      <c r="D65" s="2"/>
      <c r="E65" s="13"/>
    </row>
    <row r="66" spans="1:13">
      <c r="B66" s="17"/>
      <c r="D66" s="2"/>
      <c r="E66" s="13"/>
    </row>
    <row r="67" spans="1:13">
      <c r="B67" s="17"/>
      <c r="D67" s="2"/>
      <c r="E67" s="13"/>
    </row>
    <row r="68" spans="1:13">
      <c r="B68" s="17"/>
      <c r="D68" s="2"/>
      <c r="E68" s="13"/>
    </row>
    <row r="69" spans="1:13">
      <c r="B69" s="17"/>
      <c r="D69" s="2"/>
      <c r="E69" s="13"/>
    </row>
    <row r="70" spans="1:13">
      <c r="B70" s="1"/>
      <c r="D70" s="2"/>
      <c r="E70" s="13"/>
    </row>
    <row r="71" spans="1:13">
      <c r="B71" s="2"/>
      <c r="D71" s="2"/>
      <c r="E71" s="64"/>
    </row>
    <row r="72" spans="1:13">
      <c r="B72" s="2"/>
      <c r="C72" s="2"/>
      <c r="D72" s="7"/>
      <c r="E72" s="65"/>
      <c r="F72" s="4"/>
      <c r="G72" s="38"/>
      <c r="H72" s="38"/>
      <c r="I72" s="38"/>
      <c r="J72" s="38"/>
      <c r="K72" s="38"/>
      <c r="L72" s="38"/>
    </row>
    <row r="73" spans="1:13">
      <c r="C73" s="2"/>
      <c r="D73" s="7"/>
      <c r="E73" s="66"/>
      <c r="F73" s="4"/>
      <c r="G73" s="38"/>
      <c r="H73" s="38"/>
      <c r="I73" s="38"/>
      <c r="J73" s="38"/>
      <c r="K73" s="38"/>
      <c r="L73" s="38"/>
    </row>
    <row r="74" spans="1:13">
      <c r="A74" s="170"/>
      <c r="B74" s="171"/>
      <c r="C74" s="170"/>
      <c r="D74" s="171"/>
      <c r="E74" s="172"/>
      <c r="F74" s="170"/>
      <c r="G74" s="170"/>
      <c r="H74" s="170"/>
      <c r="I74" s="170"/>
      <c r="J74" s="170"/>
      <c r="K74" s="170"/>
      <c r="L74" s="170"/>
      <c r="M74" s="170"/>
    </row>
    <row r="75" spans="1:13">
      <c r="A75" s="170"/>
      <c r="M75" s="170"/>
    </row>
    <row r="76" spans="1:13">
      <c r="A76" s="170"/>
      <c r="M76" s="170"/>
    </row>
    <row r="77" spans="1:13">
      <c r="A77" s="170"/>
      <c r="M77" s="170"/>
    </row>
    <row r="78" spans="1:13" ht="21" customHeight="1">
      <c r="A78" s="170"/>
      <c r="M78" s="170"/>
    </row>
    <row r="79" spans="1:13">
      <c r="A79" s="170"/>
      <c r="M79" s="170"/>
    </row>
    <row r="80" spans="1:13">
      <c r="A80" s="170"/>
      <c r="M80" s="170"/>
    </row>
    <row r="81" spans="1:13">
      <c r="A81" s="170"/>
      <c r="M81" s="170"/>
    </row>
    <row r="82" spans="1:13">
      <c r="A82" s="170"/>
      <c r="M82" s="170"/>
    </row>
    <row r="83" spans="1:13">
      <c r="A83" s="170"/>
      <c r="M83" s="170"/>
    </row>
    <row r="84" spans="1:13">
      <c r="A84" s="170"/>
      <c r="M84" s="170"/>
    </row>
    <row r="85" spans="1:13">
      <c r="A85" s="170"/>
      <c r="M85" s="170"/>
    </row>
    <row r="86" spans="1:13">
      <c r="A86" s="170"/>
      <c r="M86" s="170"/>
    </row>
    <row r="87" spans="1:13">
      <c r="A87" s="170"/>
      <c r="M87" s="170"/>
    </row>
    <row r="88" spans="1:13">
      <c r="A88" s="170"/>
      <c r="M88" s="170"/>
    </row>
    <row r="89" spans="1:13">
      <c r="A89" s="170"/>
      <c r="M89" s="170"/>
    </row>
    <row r="90" spans="1:13">
      <c r="A90" s="170"/>
      <c r="M90" s="170"/>
    </row>
    <row r="91" spans="1:13">
      <c r="A91" s="170"/>
      <c r="M91" s="170"/>
    </row>
    <row r="92" spans="1:13">
      <c r="A92" s="170"/>
      <c r="M92" s="170"/>
    </row>
    <row r="93" spans="1:13">
      <c r="A93" s="170"/>
      <c r="M93" s="170"/>
    </row>
    <row r="94" spans="1:13">
      <c r="A94" s="170"/>
      <c r="M94" s="170"/>
    </row>
    <row r="95" spans="1:13">
      <c r="A95" s="170"/>
      <c r="M95" s="170"/>
    </row>
    <row r="96" spans="1:13">
      <c r="A96" s="170"/>
      <c r="M96" s="170"/>
    </row>
    <row r="97" spans="1:13">
      <c r="A97" s="170"/>
      <c r="M97" s="170"/>
    </row>
    <row r="98" spans="1:13">
      <c r="A98" s="170"/>
      <c r="M98" s="170"/>
    </row>
    <row r="99" spans="1:13">
      <c r="A99" s="170"/>
      <c r="M99" s="170"/>
    </row>
    <row r="100" spans="1:13">
      <c r="A100" s="170"/>
      <c r="M100" s="170"/>
    </row>
    <row r="101" spans="1:13">
      <c r="A101" s="170"/>
      <c r="M101" s="170"/>
    </row>
    <row r="102" spans="1:13">
      <c r="A102" s="170"/>
      <c r="M102" s="170"/>
    </row>
    <row r="103" spans="1:13">
      <c r="A103" s="170"/>
      <c r="M103" s="170"/>
    </row>
    <row r="104" spans="1:13">
      <c r="A104" s="170"/>
      <c r="M104" s="170"/>
    </row>
    <row r="105" spans="1:13">
      <c r="A105" s="170"/>
      <c r="M105" s="170"/>
    </row>
    <row r="106" spans="1:13">
      <c r="A106" s="170"/>
      <c r="M106" s="170"/>
    </row>
    <row r="107" spans="1:13">
      <c r="A107" s="170"/>
      <c r="M107" s="170"/>
    </row>
    <row r="108" spans="1:13">
      <c r="A108" s="170"/>
      <c r="M108" s="170"/>
    </row>
    <row r="109" spans="1:13">
      <c r="A109" s="170"/>
      <c r="M109" s="170"/>
    </row>
    <row r="110" spans="1:13">
      <c r="A110" s="170"/>
      <c r="M110" s="170"/>
    </row>
    <row r="111" spans="1:13">
      <c r="A111" s="170"/>
      <c r="M111" s="170"/>
    </row>
    <row r="112" spans="1:13">
      <c r="A112" s="170"/>
      <c r="M112" s="170"/>
    </row>
    <row r="113" spans="1:13">
      <c r="A113" s="170"/>
      <c r="M113" s="170"/>
    </row>
    <row r="114" spans="1:13">
      <c r="A114" s="170"/>
      <c r="M114" s="170"/>
    </row>
    <row r="115" spans="1:13">
      <c r="A115" s="170"/>
      <c r="M115" s="170"/>
    </row>
    <row r="116" spans="1:13">
      <c r="A116" s="170"/>
      <c r="M116" s="170"/>
    </row>
    <row r="117" spans="1:13">
      <c r="A117" s="170"/>
      <c r="M117" s="170"/>
    </row>
    <row r="118" spans="1:13">
      <c r="A118" s="170"/>
      <c r="M118" s="170"/>
    </row>
    <row r="119" spans="1:13">
      <c r="A119" s="170"/>
      <c r="M119" s="170"/>
    </row>
    <row r="120" spans="1:13">
      <c r="A120" s="170"/>
      <c r="M120" s="170"/>
    </row>
    <row r="121" spans="1:13">
      <c r="A121" s="170"/>
      <c r="M121" s="170"/>
    </row>
    <row r="122" spans="1:13">
      <c r="A122" s="170"/>
      <c r="M122" s="170"/>
    </row>
    <row r="123" spans="1:13">
      <c r="A123" s="170"/>
      <c r="M123" s="170"/>
    </row>
    <row r="124" spans="1:13">
      <c r="A124" s="170"/>
      <c r="M124" s="170"/>
    </row>
    <row r="125" spans="1:13">
      <c r="A125" s="170"/>
      <c r="M125" s="170"/>
    </row>
    <row r="126" spans="1:13">
      <c r="A126" s="170"/>
      <c r="M126" s="170"/>
    </row>
    <row r="127" spans="1:13">
      <c r="A127" s="170"/>
      <c r="M127" s="170"/>
    </row>
    <row r="128" spans="1:13">
      <c r="A128" s="170"/>
      <c r="M128" s="170"/>
    </row>
    <row r="129" spans="1:13">
      <c r="A129" s="170"/>
      <c r="M129" s="170"/>
    </row>
    <row r="130" spans="1:13">
      <c r="A130" s="170"/>
      <c r="M130" s="170"/>
    </row>
    <row r="131" spans="1:13">
      <c r="A131" s="170"/>
      <c r="M131" s="170"/>
    </row>
    <row r="132" spans="1:13">
      <c r="A132" s="170"/>
      <c r="M132" s="170"/>
    </row>
    <row r="133" spans="1:13">
      <c r="A133" s="170"/>
      <c r="B133" s="179"/>
      <c r="C133" s="179"/>
      <c r="D133" s="179"/>
      <c r="E133" s="179"/>
      <c r="F133" s="179"/>
      <c r="G133" s="179"/>
      <c r="H133" s="179"/>
      <c r="I133" s="179"/>
      <c r="J133" s="170"/>
      <c r="K133" s="170"/>
      <c r="L133" s="170"/>
      <c r="M133" s="170"/>
    </row>
    <row r="134" spans="1:13">
      <c r="A134" s="170"/>
      <c r="B134" s="179"/>
      <c r="C134" s="179"/>
      <c r="D134" s="179"/>
      <c r="E134" s="179"/>
      <c r="F134" s="179"/>
      <c r="G134" s="179"/>
      <c r="H134" s="179"/>
      <c r="I134" s="179"/>
      <c r="J134" s="170"/>
      <c r="K134" s="170"/>
      <c r="L134" s="170"/>
      <c r="M134" s="170"/>
    </row>
    <row r="135" spans="1:13">
      <c r="A135" s="170"/>
      <c r="B135" s="179"/>
      <c r="C135" s="179"/>
      <c r="D135" s="179"/>
      <c r="E135" s="179"/>
      <c r="F135" s="179"/>
      <c r="G135" s="179"/>
      <c r="H135" s="179"/>
      <c r="I135" s="179"/>
      <c r="J135" s="170"/>
      <c r="K135" s="170"/>
      <c r="L135" s="170"/>
      <c r="M135" s="170"/>
    </row>
    <row r="136" spans="1:13">
      <c r="A136" s="170"/>
      <c r="B136" s="179"/>
      <c r="C136" s="179"/>
      <c r="D136" s="179"/>
      <c r="E136" s="179"/>
      <c r="F136" s="179"/>
      <c r="G136" s="179"/>
      <c r="H136" s="179"/>
      <c r="I136" s="179"/>
      <c r="J136" s="170"/>
      <c r="K136" s="170"/>
      <c r="L136" s="170"/>
      <c r="M136" s="170"/>
    </row>
    <row r="137" spans="1:13">
      <c r="B137" s="4"/>
      <c r="C137" s="4"/>
      <c r="D137" s="4"/>
      <c r="E137" s="4"/>
      <c r="F137" s="4"/>
      <c r="G137" s="4"/>
      <c r="H137" s="4"/>
      <c r="I137" s="4"/>
    </row>
    <row r="138" spans="1:13">
      <c r="B138" s="4"/>
      <c r="C138" s="4"/>
      <c r="D138" s="4"/>
      <c r="E138" s="4"/>
      <c r="F138" s="4"/>
      <c r="G138" s="4"/>
      <c r="H138" s="4"/>
      <c r="I138" s="4"/>
    </row>
    <row r="139" spans="1:13">
      <c r="B139" s="4"/>
      <c r="C139" s="4"/>
      <c r="D139" s="4"/>
      <c r="E139" s="4"/>
      <c r="F139" s="4"/>
      <c r="G139" s="4"/>
      <c r="H139" s="4"/>
      <c r="I139" s="4"/>
    </row>
    <row r="140" spans="1:13">
      <c r="B140" s="4"/>
      <c r="C140" s="4"/>
      <c r="D140" s="4"/>
      <c r="E140" s="4"/>
      <c r="F140" s="4"/>
      <c r="G140" s="4"/>
      <c r="H140" s="4"/>
      <c r="I140" s="4"/>
    </row>
    <row r="141" spans="1:13">
      <c r="B141" s="4"/>
      <c r="C141" s="4"/>
      <c r="D141" s="4"/>
      <c r="E141" s="4"/>
      <c r="F141" s="4"/>
      <c r="G141" s="4"/>
      <c r="H141" s="4"/>
      <c r="I141" s="4"/>
    </row>
    <row r="142" spans="1:13">
      <c r="B142" s="4"/>
      <c r="C142" s="4"/>
      <c r="D142" s="4"/>
      <c r="E142" s="4"/>
      <c r="F142" s="4"/>
      <c r="G142" s="4"/>
      <c r="H142" s="4"/>
      <c r="I142" s="4"/>
    </row>
    <row r="143" spans="1:13">
      <c r="B143" s="4"/>
      <c r="C143" s="4"/>
      <c r="D143" s="4"/>
      <c r="E143" s="4"/>
      <c r="F143" s="4"/>
      <c r="G143" s="4"/>
      <c r="H143" s="4"/>
      <c r="I143" s="4"/>
    </row>
    <row r="144" spans="1:13">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sheetData>
  <mergeCells count="7">
    <mergeCell ref="B9:J10"/>
    <mergeCell ref="B14:E16"/>
    <mergeCell ref="B18:E21"/>
    <mergeCell ref="G38:L39"/>
    <mergeCell ref="G51:L57"/>
    <mergeCell ref="G36:M37"/>
    <mergeCell ref="G47:L48"/>
  </mergeCells>
  <hyperlinks>
    <hyperlink ref="O38" r:id="rId1"/>
    <hyperlink ref="Q7" r:id="rId2"/>
    <hyperlink ref="M47" r:id="rId3"/>
    <hyperlink ref="N45" r:id="rId4"/>
    <hyperlink ref="O54" r:id="rId5"/>
    <hyperlink ref="L30" r:id="rId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opLeftCell="A19" zoomScale="120" zoomScaleNormal="120" zoomScalePageLayoutView="120" workbookViewId="0">
      <selection activeCell="B4" sqref="B4"/>
    </sheetView>
  </sheetViews>
  <sheetFormatPr baseColWidth="10" defaultRowHeight="15" x14ac:dyDescent="0"/>
  <cols>
    <col min="1" max="1" width="52.33203125" customWidth="1"/>
    <col min="2" max="2" width="13.1640625" bestFit="1" customWidth="1"/>
    <col min="10" max="10" width="14.1640625" customWidth="1"/>
    <col min="11" max="11" width="5.1640625" customWidth="1"/>
  </cols>
  <sheetData>
    <row r="1" spans="1:9" ht="21">
      <c r="A1" s="8" t="s">
        <v>209</v>
      </c>
    </row>
    <row r="2" spans="1:9" ht="21">
      <c r="A2" s="8"/>
    </row>
    <row r="3" spans="1:9">
      <c r="H3" s="193"/>
      <c r="I3" t="s">
        <v>11</v>
      </c>
    </row>
    <row r="4" spans="1:9">
      <c r="A4" t="s">
        <v>0</v>
      </c>
      <c r="B4" s="4" t="str">
        <f>'Tab 2--Extreme Heat'!B3</f>
        <v xml:space="preserve">Southern California Hospital </v>
      </c>
    </row>
    <row r="5" spans="1:9">
      <c r="A5" t="s">
        <v>1</v>
      </c>
      <c r="B5" s="4" t="str">
        <f>'Tab 2--Extreme Heat'!B4</f>
        <v>Los Angeles, CA</v>
      </c>
    </row>
    <row r="6" spans="1:9">
      <c r="A6" t="s">
        <v>27</v>
      </c>
      <c r="B6" s="15">
        <f>'Tab 2--Extreme Heat'!B6</f>
        <v>1272587</v>
      </c>
    </row>
    <row r="8" spans="1:9">
      <c r="A8" s="238" t="s">
        <v>242</v>
      </c>
      <c r="B8" s="227"/>
      <c r="C8" s="227"/>
      <c r="D8" s="227"/>
      <c r="E8" s="227"/>
      <c r="F8" s="227"/>
      <c r="G8" s="227"/>
      <c r="H8" s="227"/>
      <c r="I8" s="227"/>
    </row>
    <row r="9" spans="1:9">
      <c r="A9" s="227"/>
      <c r="B9" s="227"/>
      <c r="C9" s="227"/>
      <c r="D9" s="227"/>
      <c r="E9" s="227"/>
      <c r="F9" s="227"/>
      <c r="G9" s="227"/>
      <c r="H9" s="227"/>
      <c r="I9" s="227"/>
    </row>
    <row r="12" spans="1:9" ht="19">
      <c r="A12" s="9" t="s">
        <v>30</v>
      </c>
    </row>
    <row r="14" spans="1:9">
      <c r="A14" s="235" t="s">
        <v>39</v>
      </c>
      <c r="B14" s="235"/>
      <c r="C14" s="235"/>
      <c r="D14" s="235"/>
      <c r="E14" s="10"/>
    </row>
    <row r="15" spans="1:9">
      <c r="A15" s="235"/>
      <c r="B15" s="235"/>
      <c r="C15" s="235"/>
      <c r="D15" s="235"/>
      <c r="E15" s="10"/>
    </row>
    <row r="16" spans="1:9">
      <c r="A16" s="235"/>
      <c r="B16" s="235"/>
      <c r="C16" s="235"/>
      <c r="D16" s="235"/>
      <c r="E16" s="10"/>
    </row>
    <row r="17" spans="1:24">
      <c r="A17" s="11"/>
      <c r="B17" s="11"/>
      <c r="C17" s="11"/>
      <c r="D17" s="11"/>
    </row>
    <row r="18" spans="1:24" ht="16" customHeight="1">
      <c r="A18" s="228" t="s">
        <v>220</v>
      </c>
      <c r="B18" s="228"/>
      <c r="C18" s="228"/>
      <c r="D18" s="228"/>
    </row>
    <row r="19" spans="1:24">
      <c r="A19" s="228"/>
      <c r="B19" s="228"/>
      <c r="C19" s="228"/>
      <c r="D19" s="228"/>
    </row>
    <row r="20" spans="1:24">
      <c r="A20" s="228"/>
      <c r="B20" s="228"/>
      <c r="C20" s="228"/>
      <c r="D20" s="228"/>
    </row>
    <row r="21" spans="1:24">
      <c r="A21" s="228"/>
      <c r="B21" s="228"/>
      <c r="C21" s="228"/>
      <c r="D21" s="228"/>
    </row>
    <row r="22" spans="1:24">
      <c r="A22" s="228"/>
      <c r="B22" s="228"/>
      <c r="C22" s="228"/>
      <c r="D22" s="228"/>
    </row>
    <row r="24" spans="1:24">
      <c r="A24" s="1" t="s">
        <v>34</v>
      </c>
      <c r="B24" s="6" t="s">
        <v>10</v>
      </c>
      <c r="C24" s="6" t="s">
        <v>8</v>
      </c>
      <c r="D24" s="6" t="s">
        <v>9</v>
      </c>
      <c r="E24" s="6"/>
      <c r="F24" s="1" t="s">
        <v>15</v>
      </c>
    </row>
    <row r="26" spans="1:24">
      <c r="A26" s="2" t="s">
        <v>35</v>
      </c>
      <c r="B26">
        <v>2100</v>
      </c>
      <c r="C26" s="2" t="s">
        <v>36</v>
      </c>
      <c r="D26" s="199" t="s">
        <v>149</v>
      </c>
      <c r="F26" t="s">
        <v>186</v>
      </c>
    </row>
    <row r="27" spans="1:24">
      <c r="A27" s="2"/>
      <c r="C27" s="2"/>
      <c r="D27" s="18"/>
    </row>
    <row r="28" spans="1:24">
      <c r="A28" s="1" t="s">
        <v>40</v>
      </c>
      <c r="C28" s="2"/>
      <c r="D28" s="18"/>
    </row>
    <row r="29" spans="1:24">
      <c r="D29" s="2"/>
    </row>
    <row r="30" spans="1:24" ht="14" customHeight="1">
      <c r="A30" s="2" t="s">
        <v>37</v>
      </c>
      <c r="B30">
        <v>2100</v>
      </c>
      <c r="C30" s="2" t="s">
        <v>38</v>
      </c>
      <c r="D30" s="199">
        <v>36</v>
      </c>
      <c r="F30" s="223" t="s">
        <v>219</v>
      </c>
      <c r="G30" s="223"/>
      <c r="H30" s="223"/>
      <c r="I30" s="223"/>
      <c r="J30" s="223"/>
      <c r="K30" s="187"/>
      <c r="L30" s="226" t="s">
        <v>218</v>
      </c>
      <c r="M30" s="226"/>
      <c r="N30" s="226"/>
      <c r="O30" s="226"/>
      <c r="P30" s="226"/>
      <c r="Q30" s="226"/>
      <c r="R30" s="226"/>
    </row>
    <row r="31" spans="1:24" ht="15" customHeight="1">
      <c r="A31" s="2" t="s">
        <v>41</v>
      </c>
      <c r="B31">
        <v>2100</v>
      </c>
      <c r="C31" s="2" t="s">
        <v>31</v>
      </c>
      <c r="D31" s="200">
        <v>4968</v>
      </c>
      <c r="F31" s="223"/>
      <c r="G31" s="223"/>
      <c r="H31" s="223"/>
      <c r="I31" s="223"/>
      <c r="J31" s="223"/>
      <c r="K31" s="187"/>
      <c r="L31" s="233" t="s">
        <v>249</v>
      </c>
      <c r="M31" s="233"/>
      <c r="N31" s="233"/>
      <c r="O31" s="233"/>
      <c r="P31" s="233"/>
      <c r="Q31" s="233"/>
      <c r="R31" s="233"/>
      <c r="S31" s="184"/>
      <c r="T31" s="184"/>
      <c r="U31" s="181"/>
      <c r="V31" s="181"/>
      <c r="W31" s="181"/>
      <c r="X31" s="181"/>
    </row>
    <row r="32" spans="1:24" ht="16" customHeight="1">
      <c r="A32" s="2"/>
      <c r="C32" s="2"/>
      <c r="D32" s="42"/>
      <c r="F32" s="182"/>
      <c r="G32" s="182"/>
      <c r="H32" s="182"/>
      <c r="I32" s="183"/>
      <c r="J32" s="183"/>
      <c r="K32" s="183"/>
      <c r="L32" s="233"/>
      <c r="M32" s="233"/>
      <c r="N32" s="233"/>
      <c r="O32" s="233"/>
      <c r="P32" s="233"/>
      <c r="Q32" s="233"/>
      <c r="R32" s="233"/>
      <c r="S32" s="189"/>
      <c r="U32" s="188"/>
      <c r="V32" s="188"/>
      <c r="W32" s="188"/>
      <c r="X32" s="188"/>
    </row>
    <row r="33" spans="1:25">
      <c r="A33" s="2"/>
      <c r="C33" s="2"/>
      <c r="D33" s="42"/>
      <c r="F33" s="4"/>
      <c r="L33" s="233"/>
      <c r="M33" s="233"/>
      <c r="N33" s="233"/>
      <c r="O33" s="233"/>
      <c r="P33" s="233"/>
      <c r="Q33" s="233"/>
      <c r="R33" s="233"/>
      <c r="S33" s="189"/>
      <c r="U33" s="188"/>
      <c r="V33" s="188"/>
      <c r="W33" s="188"/>
      <c r="X33" s="188"/>
    </row>
    <row r="34" spans="1:25">
      <c r="A34" s="1" t="s">
        <v>42</v>
      </c>
      <c r="F34" s="62"/>
      <c r="G34" s="62"/>
      <c r="H34" s="62"/>
      <c r="I34" s="62"/>
      <c r="J34" s="62"/>
      <c r="K34" s="62"/>
      <c r="L34" s="233"/>
      <c r="M34" s="233"/>
      <c r="N34" s="233"/>
      <c r="O34" s="233"/>
      <c r="P34" s="233"/>
      <c r="Q34" s="233"/>
      <c r="R34" s="233"/>
      <c r="S34" s="189"/>
      <c r="U34" s="188"/>
      <c r="V34" s="188"/>
      <c r="W34" s="188"/>
      <c r="X34" s="188"/>
    </row>
    <row r="35" spans="1:25">
      <c r="S35" s="189"/>
    </row>
    <row r="36" spans="1:25">
      <c r="A36" s="16"/>
    </row>
    <row r="37" spans="1:25" ht="16" customHeight="1">
      <c r="A37" s="2" t="s">
        <v>224</v>
      </c>
      <c r="B37">
        <v>2100</v>
      </c>
      <c r="C37" s="2" t="s">
        <v>21</v>
      </c>
      <c r="D37" s="202">
        <v>-0.17499999999999999</v>
      </c>
      <c r="F37" s="233" t="s">
        <v>221</v>
      </c>
      <c r="G37" s="233"/>
      <c r="H37" s="233"/>
      <c r="I37" s="233"/>
      <c r="J37" s="233"/>
      <c r="K37" s="233"/>
      <c r="L37" s="233"/>
      <c r="M37" s="233"/>
      <c r="N37" s="233"/>
      <c r="O37" s="233"/>
      <c r="P37" s="230"/>
      <c r="Q37" s="230"/>
      <c r="R37" s="230"/>
      <c r="S37" s="230"/>
      <c r="T37" s="230"/>
      <c r="U37" s="230"/>
      <c r="V37" s="230"/>
      <c r="W37" s="230"/>
      <c r="X37" s="230"/>
    </row>
    <row r="38" spans="1:25">
      <c r="A38" s="2" t="s">
        <v>189</v>
      </c>
      <c r="B38">
        <v>2015</v>
      </c>
      <c r="C38" s="2" t="s">
        <v>47</v>
      </c>
      <c r="D38" s="203" t="s">
        <v>143</v>
      </c>
      <c r="F38" s="233"/>
      <c r="G38" s="233"/>
      <c r="H38" s="233"/>
      <c r="I38" s="233"/>
      <c r="J38" s="233"/>
      <c r="K38" s="233"/>
      <c r="L38" s="233"/>
      <c r="M38" s="233"/>
      <c r="N38" s="233"/>
      <c r="O38" s="233"/>
      <c r="P38" s="230"/>
      <c r="Q38" s="230"/>
      <c r="R38" s="230"/>
      <c r="S38" s="230"/>
      <c r="T38" s="230"/>
      <c r="U38" s="230"/>
      <c r="V38" s="230"/>
      <c r="W38" s="230"/>
      <c r="X38" s="230"/>
    </row>
    <row r="39" spans="1:25">
      <c r="F39" s="233"/>
      <c r="G39" s="233"/>
      <c r="H39" s="233"/>
      <c r="I39" s="233"/>
      <c r="J39" s="233"/>
      <c r="K39" s="233"/>
      <c r="L39" s="233"/>
      <c r="M39" s="233"/>
      <c r="N39" s="233"/>
      <c r="O39" s="233"/>
    </row>
    <row r="48" spans="1:25">
      <c r="P48" s="160"/>
      <c r="Q48" s="160"/>
      <c r="R48" s="160"/>
      <c r="S48" s="160"/>
      <c r="T48" s="160"/>
      <c r="U48" s="160"/>
      <c r="V48" s="160"/>
      <c r="W48" s="160"/>
      <c r="X48" s="160"/>
      <c r="Y48" s="160"/>
    </row>
    <row r="49" spans="16:25">
      <c r="P49" s="160"/>
      <c r="Q49" s="160"/>
      <c r="R49" s="160"/>
      <c r="S49" s="160"/>
      <c r="T49" s="160"/>
      <c r="U49" s="160"/>
      <c r="V49" s="160"/>
      <c r="W49" s="160"/>
      <c r="X49" s="160"/>
      <c r="Y49" s="160"/>
    </row>
    <row r="50" spans="16:25">
      <c r="P50" s="160"/>
      <c r="Q50" s="160"/>
      <c r="R50" s="160"/>
      <c r="S50" s="160"/>
      <c r="T50" s="160"/>
      <c r="U50" s="160"/>
      <c r="V50" s="160"/>
      <c r="W50" s="160"/>
      <c r="X50" s="160"/>
      <c r="Y50" s="160"/>
    </row>
  </sheetData>
  <mergeCells count="8">
    <mergeCell ref="P37:X38"/>
    <mergeCell ref="A8:I9"/>
    <mergeCell ref="A14:D16"/>
    <mergeCell ref="F37:O39"/>
    <mergeCell ref="A18:D22"/>
    <mergeCell ref="L30:R30"/>
    <mergeCell ref="L31:R34"/>
    <mergeCell ref="F30:J31"/>
  </mergeCells>
  <hyperlinks>
    <hyperlink ref="L30"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33" zoomScale="120" zoomScaleNormal="120" zoomScalePageLayoutView="120" workbookViewId="0">
      <selection activeCell="B5" sqref="B5"/>
    </sheetView>
  </sheetViews>
  <sheetFormatPr baseColWidth="10" defaultRowHeight="15" x14ac:dyDescent="0"/>
  <cols>
    <col min="1" max="1" width="54.33203125" customWidth="1"/>
    <col min="2" max="2" width="13.1640625" bestFit="1" customWidth="1"/>
  </cols>
  <sheetData>
    <row r="1" spans="1:9" ht="21">
      <c r="A1" s="8" t="s">
        <v>210</v>
      </c>
    </row>
    <row r="2" spans="1:9" ht="21">
      <c r="A2" s="8"/>
    </row>
    <row r="3" spans="1:9">
      <c r="H3" s="193"/>
      <c r="I3" t="s">
        <v>11</v>
      </c>
    </row>
    <row r="4" spans="1:9">
      <c r="A4" t="s">
        <v>0</v>
      </c>
      <c r="B4" s="4" t="s">
        <v>252</v>
      </c>
    </row>
    <row r="5" spans="1:9">
      <c r="A5" t="s">
        <v>1</v>
      </c>
      <c r="B5" s="4" t="str">
        <f>'Tab 2--Extreme Heat'!B4</f>
        <v>Los Angeles, CA</v>
      </c>
    </row>
    <row r="6" spans="1:9">
      <c r="A6" t="s">
        <v>27</v>
      </c>
      <c r="B6" s="46">
        <f>'Tab 2--Extreme Heat'!B6</f>
        <v>1272587</v>
      </c>
    </row>
    <row r="8" spans="1:9">
      <c r="A8" s="227" t="s">
        <v>244</v>
      </c>
      <c r="B8" s="227"/>
      <c r="C8" s="227"/>
      <c r="D8" s="227"/>
      <c r="E8" s="227"/>
      <c r="F8" s="227"/>
      <c r="G8" s="227"/>
      <c r="H8" s="227"/>
      <c r="I8" s="227"/>
    </row>
    <row r="9" spans="1:9">
      <c r="A9" s="227"/>
      <c r="B9" s="227"/>
      <c r="C9" s="227"/>
      <c r="D9" s="227"/>
      <c r="E9" s="227"/>
      <c r="F9" s="227"/>
      <c r="G9" s="227"/>
      <c r="H9" s="227"/>
      <c r="I9" s="227"/>
    </row>
    <row r="12" spans="1:9" ht="19">
      <c r="A12" s="9" t="s">
        <v>44</v>
      </c>
    </row>
    <row r="14" spans="1:9">
      <c r="A14" s="235" t="s">
        <v>45</v>
      </c>
      <c r="B14" s="235"/>
      <c r="C14" s="235"/>
      <c r="D14" s="235"/>
      <c r="E14" s="10"/>
    </row>
    <row r="15" spans="1:9">
      <c r="A15" s="235"/>
      <c r="B15" s="235"/>
      <c r="C15" s="235"/>
      <c r="D15" s="235"/>
      <c r="E15" s="10"/>
    </row>
    <row r="16" spans="1:9">
      <c r="A16" s="235"/>
      <c r="B16" s="235"/>
      <c r="C16" s="235"/>
      <c r="D16" s="235"/>
      <c r="E16" s="10"/>
    </row>
    <row r="17" spans="1:6">
      <c r="A17" s="11"/>
      <c r="B17" s="11"/>
      <c r="C17" s="11"/>
      <c r="D17" s="11"/>
    </row>
    <row r="18" spans="1:6">
      <c r="A18" s="236" t="s">
        <v>50</v>
      </c>
      <c r="B18" s="236"/>
      <c r="C18" s="236"/>
      <c r="D18" s="236"/>
    </row>
    <row r="19" spans="1:6">
      <c r="A19" s="236"/>
      <c r="B19" s="236"/>
      <c r="C19" s="236"/>
      <c r="D19" s="236"/>
    </row>
    <row r="20" spans="1:6">
      <c r="A20" s="236"/>
      <c r="B20" s="236"/>
      <c r="C20" s="236"/>
      <c r="D20" s="236"/>
    </row>
    <row r="21" spans="1:6">
      <c r="A21" s="236"/>
      <c r="B21" s="236"/>
      <c r="C21" s="236"/>
      <c r="D21" s="236"/>
    </row>
    <row r="23" spans="1:6">
      <c r="A23" s="1" t="s">
        <v>46</v>
      </c>
      <c r="B23" s="6" t="s">
        <v>10</v>
      </c>
      <c r="C23" s="6" t="s">
        <v>8</v>
      </c>
      <c r="D23" s="6" t="s">
        <v>9</v>
      </c>
      <c r="E23" s="6"/>
      <c r="F23" s="1" t="s">
        <v>15</v>
      </c>
    </row>
    <row r="25" spans="1:6">
      <c r="A25" s="2" t="s">
        <v>64</v>
      </c>
      <c r="B25">
        <v>2080</v>
      </c>
      <c r="C25" s="2" t="s">
        <v>47</v>
      </c>
      <c r="D25" s="199" t="s">
        <v>143</v>
      </c>
      <c r="F25" t="s">
        <v>187</v>
      </c>
    </row>
    <row r="26" spans="1:6">
      <c r="A26" s="2"/>
      <c r="C26" s="2"/>
      <c r="D26" s="18"/>
    </row>
    <row r="27" spans="1:6">
      <c r="A27" s="1" t="s">
        <v>48</v>
      </c>
      <c r="C27" s="2"/>
      <c r="D27" s="18"/>
    </row>
    <row r="28" spans="1:6">
      <c r="D28" s="2"/>
    </row>
    <row r="29" spans="1:6">
      <c r="A29" s="2" t="s">
        <v>151</v>
      </c>
      <c r="B29" s="18" t="s">
        <v>49</v>
      </c>
      <c r="C29" s="2" t="s">
        <v>47</v>
      </c>
      <c r="D29" s="199" t="s">
        <v>58</v>
      </c>
      <c r="F29" t="s">
        <v>188</v>
      </c>
    </row>
  </sheetData>
  <mergeCells count="3">
    <mergeCell ref="A8:I9"/>
    <mergeCell ref="A14:D16"/>
    <mergeCell ref="A18:D2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zoomScale="120" zoomScaleNormal="120" zoomScalePageLayoutView="120" workbookViewId="0">
      <selection activeCell="E13" sqref="E13:K29"/>
    </sheetView>
  </sheetViews>
  <sheetFormatPr baseColWidth="10" defaultRowHeight="15" x14ac:dyDescent="0"/>
  <cols>
    <col min="1" max="1" width="46.83203125" customWidth="1"/>
    <col min="2" max="2" width="33.6640625" customWidth="1"/>
    <col min="3" max="3" width="12.5" customWidth="1"/>
  </cols>
  <sheetData>
    <row r="1" spans="1:11" ht="21">
      <c r="A1" s="8" t="s">
        <v>211</v>
      </c>
    </row>
    <row r="3" spans="1:11">
      <c r="A3" t="s">
        <v>0</v>
      </c>
      <c r="B3" s="193" t="str">
        <f>'Tab 2--Extreme Heat'!B3</f>
        <v xml:space="preserve">Southern California Hospital </v>
      </c>
    </row>
    <row r="4" spans="1:11">
      <c r="A4" t="s">
        <v>1</v>
      </c>
      <c r="B4" s="193" t="str">
        <f>'Tab 2--Extreme Heat'!B4</f>
        <v>Los Angeles, CA</v>
      </c>
      <c r="C4" s="42"/>
      <c r="D4" s="42"/>
    </row>
    <row r="5" spans="1:11">
      <c r="A5" s="21" t="s">
        <v>32</v>
      </c>
      <c r="B5" s="204">
        <f>'Tab 2--Extreme Heat'!B5</f>
        <v>38800000</v>
      </c>
    </row>
    <row r="6" spans="1:11">
      <c r="A6" s="21" t="s">
        <v>137</v>
      </c>
      <c r="B6" s="200">
        <v>1272587</v>
      </c>
    </row>
    <row r="7" spans="1:11">
      <c r="B7" s="43"/>
    </row>
    <row r="8" spans="1:11">
      <c r="C8" s="53"/>
    </row>
    <row r="11" spans="1:11" ht="49">
      <c r="A11" s="8" t="s">
        <v>163</v>
      </c>
      <c r="B11" s="6" t="s">
        <v>161</v>
      </c>
      <c r="C11" s="40" t="s">
        <v>164</v>
      </c>
      <c r="D11" s="40"/>
    </row>
    <row r="13" spans="1:11" ht="15" customHeight="1">
      <c r="A13" s="2" t="s">
        <v>17</v>
      </c>
      <c r="B13" s="200">
        <v>152361</v>
      </c>
      <c r="C13" s="54">
        <f>B13/$B$6</f>
        <v>0.11972540973623022</v>
      </c>
      <c r="E13" s="239" t="s">
        <v>255</v>
      </c>
      <c r="F13" s="240"/>
      <c r="G13" s="240"/>
      <c r="H13" s="240"/>
      <c r="I13" s="240"/>
      <c r="J13" s="240"/>
      <c r="K13" s="240"/>
    </row>
    <row r="14" spans="1:11">
      <c r="B14" s="53"/>
      <c r="E14" s="240"/>
      <c r="F14" s="240"/>
      <c r="G14" s="240"/>
      <c r="H14" s="240"/>
      <c r="I14" s="240"/>
      <c r="J14" s="240"/>
      <c r="K14" s="240"/>
    </row>
    <row r="15" spans="1:11">
      <c r="A15" s="2" t="s">
        <v>152</v>
      </c>
      <c r="B15" s="200">
        <v>26964</v>
      </c>
      <c r="C15" s="54">
        <f>B15/$B$6</f>
        <v>2.118833525723585E-2</v>
      </c>
      <c r="E15" s="240"/>
      <c r="F15" s="240"/>
      <c r="G15" s="240"/>
      <c r="H15" s="240"/>
      <c r="I15" s="240"/>
      <c r="J15" s="240"/>
      <c r="K15" s="240"/>
    </row>
    <row r="16" spans="1:11">
      <c r="A16" s="2"/>
      <c r="B16" s="53"/>
      <c r="E16" s="240"/>
      <c r="F16" s="240"/>
      <c r="G16" s="240"/>
      <c r="H16" s="240"/>
      <c r="I16" s="240"/>
      <c r="J16" s="240"/>
      <c r="K16" s="240"/>
    </row>
    <row r="17" spans="1:19">
      <c r="A17" s="2" t="s">
        <v>18</v>
      </c>
      <c r="B17" s="200">
        <v>81505</v>
      </c>
      <c r="C17" s="54">
        <f>B17/$B$6</f>
        <v>6.4046701718625129E-2</v>
      </c>
      <c r="E17" s="240"/>
      <c r="F17" s="240"/>
      <c r="G17" s="240"/>
      <c r="H17" s="240"/>
      <c r="I17" s="240"/>
      <c r="J17" s="240"/>
      <c r="K17" s="240"/>
    </row>
    <row r="18" spans="1:19">
      <c r="A18" s="2"/>
      <c r="B18" s="53"/>
      <c r="C18" s="2"/>
      <c r="E18" s="240"/>
      <c r="F18" s="240"/>
      <c r="G18" s="240"/>
      <c r="H18" s="240"/>
      <c r="I18" s="240"/>
      <c r="J18" s="240"/>
      <c r="K18" s="240"/>
    </row>
    <row r="19" spans="1:19">
      <c r="A19" s="2" t="s">
        <v>154</v>
      </c>
      <c r="B19" s="200">
        <v>348336</v>
      </c>
      <c r="C19" s="54">
        <f>B19/$B$6</f>
        <v>0.27372273958479854</v>
      </c>
      <c r="E19" s="240"/>
      <c r="F19" s="240"/>
      <c r="G19" s="240"/>
      <c r="H19" s="240"/>
      <c r="I19" s="240"/>
      <c r="J19" s="240"/>
      <c r="K19" s="240"/>
    </row>
    <row r="20" spans="1:19">
      <c r="A20" s="2"/>
      <c r="B20" s="53"/>
      <c r="C20" s="2"/>
      <c r="E20" s="240"/>
      <c r="F20" s="240"/>
      <c r="G20" s="240"/>
      <c r="H20" s="240"/>
      <c r="I20" s="240"/>
      <c r="J20" s="240"/>
      <c r="K20" s="240"/>
    </row>
    <row r="21" spans="1:19">
      <c r="A21" s="2" t="s">
        <v>153</v>
      </c>
      <c r="B21" s="200">
        <v>112554</v>
      </c>
      <c r="C21" s="54">
        <f>B21/$B$6</f>
        <v>8.8445033620491179E-2</v>
      </c>
      <c r="E21" s="240"/>
      <c r="F21" s="240"/>
      <c r="G21" s="240"/>
      <c r="H21" s="240"/>
      <c r="I21" s="240"/>
      <c r="J21" s="240"/>
      <c r="K21" s="240"/>
    </row>
    <row r="22" spans="1:19">
      <c r="A22" s="2"/>
      <c r="B22" s="53"/>
      <c r="C22" s="2"/>
      <c r="E22" s="240"/>
      <c r="F22" s="240"/>
      <c r="G22" s="240"/>
      <c r="H22" s="240"/>
      <c r="I22" s="240"/>
      <c r="J22" s="240"/>
      <c r="K22" s="240"/>
    </row>
    <row r="23" spans="1:19">
      <c r="A23" s="2" t="s">
        <v>155</v>
      </c>
      <c r="B23" s="200">
        <v>167861</v>
      </c>
      <c r="C23" s="54">
        <f>B23/$B$6</f>
        <v>0.13190532356530438</v>
      </c>
      <c r="E23" s="240"/>
      <c r="F23" s="240"/>
      <c r="G23" s="240"/>
      <c r="H23" s="240"/>
      <c r="I23" s="240"/>
      <c r="J23" s="240"/>
      <c r="K23" s="240"/>
    </row>
    <row r="24" spans="1:19">
      <c r="A24" s="2"/>
      <c r="B24" s="53"/>
      <c r="C24" s="2"/>
      <c r="E24" s="240"/>
      <c r="F24" s="240"/>
      <c r="G24" s="240"/>
      <c r="H24" s="240"/>
      <c r="I24" s="240"/>
      <c r="J24" s="240"/>
      <c r="K24" s="240"/>
    </row>
    <row r="25" spans="1:19">
      <c r="A25" s="2" t="s">
        <v>156</v>
      </c>
      <c r="B25" s="200">
        <v>706374</v>
      </c>
      <c r="C25" s="54">
        <f>B25/$B$6</f>
        <v>0.55506931942570525</v>
      </c>
      <c r="E25" s="240"/>
      <c r="F25" s="240"/>
      <c r="G25" s="240"/>
      <c r="H25" s="240"/>
      <c r="I25" s="240"/>
      <c r="J25" s="240"/>
      <c r="K25" s="240"/>
    </row>
    <row r="26" spans="1:19">
      <c r="A26" s="2"/>
      <c r="B26" s="53"/>
      <c r="C26" s="2"/>
      <c r="E26" s="240"/>
      <c r="F26" s="240"/>
      <c r="G26" s="240"/>
      <c r="H26" s="240"/>
      <c r="I26" s="240"/>
      <c r="J26" s="240"/>
      <c r="K26" s="240"/>
    </row>
    <row r="27" spans="1:19">
      <c r="A27" s="2" t="s">
        <v>157</v>
      </c>
      <c r="B27" s="200">
        <v>434585</v>
      </c>
      <c r="C27" s="54">
        <f>B27/$B$6</f>
        <v>0.34149728073601254</v>
      </c>
      <c r="E27" s="240"/>
      <c r="F27" s="240"/>
      <c r="G27" s="240"/>
      <c r="H27" s="240"/>
      <c r="I27" s="240"/>
      <c r="J27" s="240"/>
      <c r="K27" s="240"/>
    </row>
    <row r="28" spans="1:19">
      <c r="A28" s="2"/>
      <c r="B28" s="53"/>
      <c r="C28" s="2"/>
      <c r="E28" s="240"/>
      <c r="F28" s="240"/>
      <c r="G28" s="240"/>
      <c r="H28" s="240"/>
      <c r="I28" s="240"/>
      <c r="J28" s="240"/>
      <c r="K28" s="240"/>
    </row>
    <row r="29" spans="1:19">
      <c r="A29" s="2" t="s">
        <v>162</v>
      </c>
      <c r="B29" s="200">
        <v>117357</v>
      </c>
      <c r="C29" s="54">
        <f>B29/$B$6</f>
        <v>9.2219235305719766E-2</v>
      </c>
      <c r="E29" s="240"/>
      <c r="F29" s="240"/>
      <c r="G29" s="240"/>
      <c r="H29" s="240"/>
      <c r="I29" s="240"/>
      <c r="J29" s="240"/>
      <c r="K29" s="240"/>
    </row>
    <row r="30" spans="1:19">
      <c r="A30" s="2"/>
      <c r="B30" s="53"/>
      <c r="C30" s="2"/>
      <c r="F30" s="50"/>
      <c r="G30" s="50"/>
      <c r="H30" s="50"/>
      <c r="I30" s="50"/>
      <c r="J30" s="50"/>
    </row>
    <row r="31" spans="1:19">
      <c r="A31" s="2" t="s">
        <v>238</v>
      </c>
      <c r="B31" s="193">
        <v>38.04</v>
      </c>
      <c r="C31" s="53"/>
      <c r="E31" s="230" t="s">
        <v>239</v>
      </c>
      <c r="F31" s="230"/>
      <c r="G31" s="230"/>
      <c r="H31" s="230"/>
      <c r="I31" s="230"/>
      <c r="J31" s="230"/>
      <c r="K31" s="226" t="s">
        <v>232</v>
      </c>
      <c r="L31" s="226"/>
      <c r="M31" s="226"/>
      <c r="N31" s="226"/>
      <c r="O31" s="226"/>
      <c r="P31" s="226"/>
      <c r="Q31" s="226"/>
      <c r="R31" s="226"/>
      <c r="S31" s="226"/>
    </row>
    <row r="32" spans="1:19">
      <c r="B32" s="2"/>
      <c r="C32" s="53"/>
      <c r="E32" s="230"/>
      <c r="F32" s="230"/>
      <c r="G32" s="230"/>
      <c r="H32" s="230"/>
      <c r="I32" s="230"/>
      <c r="J32" s="230"/>
      <c r="K32" s="226"/>
      <c r="L32" s="226"/>
      <c r="M32" s="226"/>
      <c r="N32" s="226"/>
      <c r="O32" s="226"/>
      <c r="P32" s="226"/>
      <c r="Q32" s="226"/>
      <c r="R32" s="226"/>
      <c r="S32" s="226"/>
    </row>
    <row r="33" spans="3:19">
      <c r="C33" s="53"/>
      <c r="E33" s="230"/>
      <c r="F33" s="230"/>
      <c r="G33" s="230"/>
      <c r="H33" s="230"/>
      <c r="I33" s="230"/>
      <c r="J33" s="230"/>
      <c r="K33" s="226"/>
      <c r="L33" s="226"/>
      <c r="M33" s="226"/>
      <c r="N33" s="226"/>
      <c r="O33" s="226"/>
      <c r="P33" s="226"/>
      <c r="Q33" s="226"/>
      <c r="R33" s="226"/>
      <c r="S33" s="226"/>
    </row>
    <row r="34" spans="3:19">
      <c r="C34" s="53"/>
    </row>
    <row r="35" spans="3:19">
      <c r="C35" s="53"/>
    </row>
    <row r="36" spans="3:19">
      <c r="C36" s="53"/>
    </row>
    <row r="37" spans="3:19">
      <c r="C37" s="53"/>
    </row>
    <row r="38" spans="3:19">
      <c r="C38" s="53"/>
    </row>
    <row r="39" spans="3:19">
      <c r="C39" s="53"/>
    </row>
    <row r="40" spans="3:19">
      <c r="C40" s="53"/>
    </row>
    <row r="41" spans="3:19">
      <c r="C41" s="53"/>
    </row>
    <row r="42" spans="3:19">
      <c r="C42" s="53"/>
    </row>
  </sheetData>
  <mergeCells count="3">
    <mergeCell ref="E13:K29"/>
    <mergeCell ref="E31:J33"/>
    <mergeCell ref="K31:S33"/>
  </mergeCells>
  <hyperlinks>
    <hyperlink ref="K31"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60"/>
  <sheetViews>
    <sheetView workbookViewId="0">
      <selection activeCell="P47" sqref="P47"/>
    </sheetView>
  </sheetViews>
  <sheetFormatPr baseColWidth="10" defaultRowHeight="15" x14ac:dyDescent="0"/>
  <cols>
    <col min="3" max="3" width="46.33203125" customWidth="1"/>
    <col min="13" max="13" width="22.83203125" customWidth="1"/>
  </cols>
  <sheetData>
    <row r="2" spans="3:13" ht="17" thickBot="1"/>
    <row r="3" spans="3:13">
      <c r="C3" s="153"/>
      <c r="D3" s="154"/>
      <c r="E3" s="154"/>
      <c r="F3" s="154"/>
      <c r="G3" s="154"/>
      <c r="H3" s="154"/>
      <c r="I3" s="154"/>
      <c r="J3" s="154"/>
      <c r="K3" s="154"/>
      <c r="L3" s="154"/>
      <c r="M3" s="173"/>
    </row>
    <row r="4" spans="3:13">
      <c r="C4" s="67" t="s">
        <v>200</v>
      </c>
      <c r="D4" s="174" t="s">
        <v>197</v>
      </c>
      <c r="E4" s="69"/>
      <c r="F4" s="175"/>
      <c r="G4" s="68"/>
      <c r="H4" s="68"/>
      <c r="I4" s="68"/>
      <c r="J4" s="68"/>
      <c r="K4" s="68"/>
      <c r="L4" s="68"/>
      <c r="M4" s="176"/>
    </row>
    <row r="5" spans="3:13" ht="17" thickBot="1">
      <c r="C5" s="67"/>
      <c r="D5" s="68"/>
      <c r="E5" s="68"/>
      <c r="F5" s="68"/>
      <c r="G5" s="68"/>
      <c r="H5" s="68"/>
      <c r="I5" s="68"/>
      <c r="J5" s="68"/>
      <c r="K5" s="68"/>
      <c r="L5" s="68"/>
      <c r="M5" s="176"/>
    </row>
    <row r="6" spans="3:13">
      <c r="C6" s="241" t="s">
        <v>176</v>
      </c>
      <c r="D6" s="242"/>
      <c r="E6" s="242"/>
      <c r="F6" s="242"/>
      <c r="G6" s="242"/>
      <c r="H6" s="242"/>
      <c r="I6" s="242"/>
      <c r="J6" s="242"/>
      <c r="K6" s="242"/>
      <c r="L6" s="242"/>
      <c r="M6" s="243"/>
    </row>
    <row r="7" spans="3:13" ht="17" thickBot="1">
      <c r="C7" s="244"/>
      <c r="D7" s="245"/>
      <c r="E7" s="245"/>
      <c r="F7" s="245"/>
      <c r="G7" s="245"/>
      <c r="H7" s="245"/>
      <c r="I7" s="245"/>
      <c r="J7" s="245"/>
      <c r="K7" s="245"/>
      <c r="L7" s="245"/>
      <c r="M7" s="246"/>
    </row>
    <row r="8" spans="3:13">
      <c r="C8" s="153"/>
      <c r="D8" s="154"/>
      <c r="E8" s="154"/>
      <c r="F8" s="154"/>
      <c r="G8" s="154"/>
      <c r="H8" s="154"/>
      <c r="I8" s="154"/>
      <c r="J8" s="154"/>
      <c r="K8" s="154"/>
      <c r="L8" s="154"/>
      <c r="M8" s="173"/>
    </row>
    <row r="9" spans="3:13">
      <c r="C9" s="67"/>
      <c r="D9" s="69" t="s">
        <v>108</v>
      </c>
      <c r="E9" s="68"/>
      <c r="F9" s="68"/>
      <c r="G9" s="68"/>
      <c r="H9" s="68"/>
      <c r="I9" s="68"/>
      <c r="J9" s="68"/>
      <c r="K9" s="68"/>
      <c r="L9" s="68"/>
      <c r="M9" s="176"/>
    </row>
    <row r="10" spans="3:13">
      <c r="C10" s="70" t="s">
        <v>106</v>
      </c>
      <c r="D10" s="68"/>
      <c r="E10" s="68"/>
      <c r="F10" s="68"/>
      <c r="G10" s="68"/>
      <c r="H10" s="68"/>
      <c r="I10" s="68"/>
      <c r="J10" s="68"/>
      <c r="K10" s="68"/>
      <c r="L10" s="68"/>
      <c r="M10" s="176"/>
    </row>
    <row r="11" spans="3:13">
      <c r="C11" s="67" t="s">
        <v>97</v>
      </c>
      <c r="D11" s="68">
        <v>3.0000000000000001E-3</v>
      </c>
      <c r="E11" s="69" t="s">
        <v>89</v>
      </c>
      <c r="F11" s="68"/>
      <c r="G11" s="68"/>
      <c r="H11" s="68" t="s">
        <v>198</v>
      </c>
      <c r="I11" s="68"/>
      <c r="J11" s="68"/>
      <c r="K11" s="68"/>
      <c r="L11" s="68"/>
      <c r="M11" s="176"/>
    </row>
    <row r="12" spans="3:13">
      <c r="C12" s="67"/>
      <c r="D12" s="68"/>
      <c r="E12" s="68"/>
      <c r="F12" s="68"/>
      <c r="G12" s="68"/>
      <c r="H12" s="68"/>
      <c r="I12" s="68"/>
      <c r="J12" s="68"/>
      <c r="K12" s="68"/>
      <c r="L12" s="68"/>
      <c r="M12" s="176"/>
    </row>
    <row r="13" spans="3:13">
      <c r="C13" s="70" t="s">
        <v>107</v>
      </c>
      <c r="D13" s="68"/>
      <c r="E13" s="68"/>
      <c r="F13" s="68"/>
      <c r="G13" s="68"/>
      <c r="H13" s="68"/>
      <c r="I13" s="68"/>
      <c r="J13" s="68"/>
      <c r="K13" s="68"/>
      <c r="L13" s="68"/>
      <c r="M13" s="176"/>
    </row>
    <row r="14" spans="3:13">
      <c r="C14" s="67" t="s">
        <v>97</v>
      </c>
      <c r="D14" s="68">
        <f>(0.0029+0.0056)/2</f>
        <v>4.2500000000000003E-3</v>
      </c>
      <c r="E14" s="69" t="s">
        <v>89</v>
      </c>
      <c r="F14" s="69" t="s">
        <v>202</v>
      </c>
      <c r="G14" s="68"/>
      <c r="H14" s="68" t="s">
        <v>201</v>
      </c>
      <c r="I14" s="68"/>
      <c r="J14" s="68"/>
      <c r="K14" s="68"/>
      <c r="L14" s="68"/>
      <c r="M14" s="176"/>
    </row>
    <row r="15" spans="3:13">
      <c r="C15" s="67" t="s">
        <v>109</v>
      </c>
      <c r="D15" s="68">
        <v>6.9999999999999999E-4</v>
      </c>
      <c r="E15" s="69" t="s">
        <v>89</v>
      </c>
      <c r="F15" s="69" t="s">
        <v>111</v>
      </c>
      <c r="G15" s="68"/>
      <c r="H15" s="68" t="s">
        <v>204</v>
      </c>
      <c r="I15" s="68"/>
      <c r="J15" s="68"/>
      <c r="K15" s="68"/>
      <c r="L15" s="68"/>
      <c r="M15" s="176"/>
    </row>
    <row r="16" spans="3:13">
      <c r="C16" s="67" t="s">
        <v>110</v>
      </c>
      <c r="D16" s="68">
        <v>2.0999999999999999E-3</v>
      </c>
      <c r="E16" s="69" t="s">
        <v>89</v>
      </c>
      <c r="F16" s="69" t="s">
        <v>111</v>
      </c>
      <c r="G16" s="68"/>
      <c r="H16" s="68" t="s">
        <v>203</v>
      </c>
      <c r="I16" s="68"/>
      <c r="J16" s="68"/>
      <c r="K16" s="68"/>
      <c r="L16" s="68"/>
      <c r="M16" s="176"/>
    </row>
    <row r="17" spans="3:13">
      <c r="C17" s="67" t="s">
        <v>123</v>
      </c>
      <c r="D17" s="68">
        <v>5.8199999999999997E-3</v>
      </c>
      <c r="E17" s="69" t="s">
        <v>89</v>
      </c>
      <c r="F17" s="69" t="s">
        <v>202</v>
      </c>
      <c r="G17" s="68"/>
      <c r="H17" s="68" t="s">
        <v>205</v>
      </c>
      <c r="I17" s="68"/>
      <c r="J17" s="68"/>
      <c r="K17" s="68"/>
      <c r="L17" s="68"/>
      <c r="M17" s="176"/>
    </row>
    <row r="18" spans="3:13">
      <c r="C18" s="67"/>
      <c r="D18" s="68"/>
      <c r="E18" s="68"/>
      <c r="F18" s="68"/>
      <c r="G18" s="68"/>
      <c r="H18" s="68"/>
      <c r="I18" s="68"/>
      <c r="J18" s="68"/>
      <c r="K18" s="68"/>
      <c r="L18" s="68"/>
      <c r="M18" s="176"/>
    </row>
    <row r="19" spans="3:13">
      <c r="C19" s="67"/>
      <c r="D19" s="68"/>
      <c r="E19" s="68"/>
      <c r="F19" s="68"/>
      <c r="G19" s="68"/>
      <c r="H19" s="68"/>
      <c r="I19" s="68"/>
      <c r="J19" s="68"/>
      <c r="K19" s="68"/>
      <c r="L19" s="68"/>
      <c r="M19" s="176"/>
    </row>
    <row r="20" spans="3:13" ht="17" thickBot="1">
      <c r="C20" s="84"/>
      <c r="D20" s="85"/>
      <c r="E20" s="85"/>
      <c r="F20" s="85"/>
      <c r="G20" s="85"/>
      <c r="H20" s="85"/>
      <c r="I20" s="85"/>
      <c r="J20" s="85"/>
      <c r="K20" s="85"/>
      <c r="L20" s="85"/>
      <c r="M20" s="177"/>
    </row>
    <row r="21" spans="3:13">
      <c r="C21" s="153"/>
      <c r="D21" s="154"/>
      <c r="E21" s="154"/>
      <c r="F21" s="154"/>
      <c r="G21" s="154"/>
      <c r="H21" s="154"/>
      <c r="I21" s="154"/>
      <c r="J21" s="154"/>
      <c r="K21" s="154"/>
      <c r="L21" s="154"/>
      <c r="M21" s="173"/>
    </row>
    <row r="22" spans="3:13">
      <c r="C22" s="70" t="s">
        <v>90</v>
      </c>
      <c r="D22" s="68" t="s">
        <v>199</v>
      </c>
      <c r="E22" s="68"/>
      <c r="F22" s="68"/>
      <c r="G22" s="68"/>
      <c r="H22" s="68"/>
      <c r="I22" s="68"/>
      <c r="J22" s="68"/>
      <c r="K22" s="68"/>
      <c r="L22" s="68"/>
      <c r="M22" s="176"/>
    </row>
    <row r="23" spans="3:13">
      <c r="C23" s="67"/>
      <c r="D23" s="68"/>
      <c r="E23" s="247" t="s">
        <v>104</v>
      </c>
      <c r="F23" s="247"/>
      <c r="G23" s="247"/>
      <c r="H23" s="247"/>
      <c r="I23" s="247"/>
      <c r="J23" s="247"/>
      <c r="K23" s="68"/>
      <c r="L23" s="68"/>
      <c r="M23" s="176"/>
    </row>
    <row r="24" spans="3:13" ht="64">
      <c r="C24" s="71" t="s">
        <v>95</v>
      </c>
      <c r="D24" s="68"/>
      <c r="E24" s="72" t="s">
        <v>98</v>
      </c>
      <c r="F24" s="73" t="s">
        <v>99</v>
      </c>
      <c r="G24" s="73" t="s">
        <v>102</v>
      </c>
      <c r="H24" s="73" t="s">
        <v>103</v>
      </c>
      <c r="I24" s="73" t="s">
        <v>100</v>
      </c>
      <c r="J24" s="73" t="s">
        <v>101</v>
      </c>
      <c r="K24" s="68"/>
      <c r="L24" s="68"/>
      <c r="M24" s="176"/>
    </row>
    <row r="25" spans="3:13">
      <c r="C25" s="67"/>
      <c r="D25" s="68"/>
      <c r="E25" s="68"/>
      <c r="F25" s="68"/>
      <c r="G25" s="68"/>
      <c r="H25" s="68"/>
      <c r="I25" s="68"/>
      <c r="J25" s="68"/>
      <c r="K25" s="68"/>
      <c r="L25" s="68"/>
      <c r="M25" s="176"/>
    </row>
    <row r="26" spans="3:13">
      <c r="C26" s="74" t="s">
        <v>91</v>
      </c>
      <c r="D26" s="75">
        <v>0.25700000000000001</v>
      </c>
      <c r="E26" s="68">
        <v>0.86499999999999999</v>
      </c>
      <c r="F26" s="76">
        <f>E26*D26</f>
        <v>0.222305</v>
      </c>
      <c r="G26" s="68">
        <v>5.7720000000000002</v>
      </c>
      <c r="H26" s="77">
        <f>G26*D26</f>
        <v>1.4834040000000002</v>
      </c>
      <c r="I26" s="68">
        <v>2.9000000000000001E-2</v>
      </c>
      <c r="J26" s="76">
        <f>I26*D26</f>
        <v>7.4530000000000004E-3</v>
      </c>
      <c r="K26" s="68"/>
      <c r="L26" s="68"/>
      <c r="M26" s="176"/>
    </row>
    <row r="27" spans="3:13">
      <c r="C27" s="74" t="s">
        <v>92</v>
      </c>
      <c r="D27" s="75">
        <v>0.39900000000000002</v>
      </c>
      <c r="E27" s="68">
        <v>0.55700000000000005</v>
      </c>
      <c r="F27" s="76">
        <f>E27*D27</f>
        <v>0.22224300000000002</v>
      </c>
      <c r="G27" s="68">
        <v>2.8889999999999998</v>
      </c>
      <c r="H27" s="77">
        <f>G27*D27</f>
        <v>1.152711</v>
      </c>
      <c r="I27" s="68">
        <v>1.6950000000000001</v>
      </c>
      <c r="J27" s="76">
        <f>I27*D27</f>
        <v>0.67630500000000005</v>
      </c>
      <c r="K27" s="68"/>
      <c r="L27" s="68"/>
      <c r="M27" s="176"/>
    </row>
    <row r="28" spans="3:13">
      <c r="C28" s="74" t="s">
        <v>93</v>
      </c>
      <c r="D28" s="75">
        <v>0.22</v>
      </c>
      <c r="E28" s="68">
        <v>0.441</v>
      </c>
      <c r="F28" s="76">
        <f>E28*D28</f>
        <v>9.7019999999999995E-2</v>
      </c>
      <c r="G28" s="68">
        <v>2.2730000000000001</v>
      </c>
      <c r="H28" s="77">
        <f>G28*D28</f>
        <v>0.50006000000000006</v>
      </c>
      <c r="I28" s="68">
        <v>5.95</v>
      </c>
      <c r="J28" s="76">
        <f>I28*D28</f>
        <v>1.3089999999999999</v>
      </c>
      <c r="K28" s="68"/>
      <c r="L28" s="68"/>
      <c r="M28" s="176"/>
    </row>
    <row r="29" spans="3:13">
      <c r="C29" s="74" t="s">
        <v>94</v>
      </c>
      <c r="D29" s="75">
        <v>0.124</v>
      </c>
      <c r="E29" s="68">
        <f>(0.381+0.368)/2</f>
        <v>0.3745</v>
      </c>
      <c r="F29" s="76">
        <f>E29*D29</f>
        <v>4.6438E-2</v>
      </c>
      <c r="G29" s="68">
        <f>(4.275+6.817)/2</f>
        <v>5.5460000000000003</v>
      </c>
      <c r="H29" s="77">
        <f>G29*D29</f>
        <v>0.68770399999999998</v>
      </c>
      <c r="I29" s="68">
        <f>(5.95+12.5)/2</f>
        <v>9.2249999999999996</v>
      </c>
      <c r="J29" s="76">
        <f>I29*D29</f>
        <v>1.1438999999999999</v>
      </c>
      <c r="K29" s="68"/>
      <c r="L29" s="68"/>
      <c r="M29" s="176"/>
    </row>
    <row r="30" spans="3:13">
      <c r="C30" s="67"/>
      <c r="D30" s="68"/>
      <c r="E30" s="68"/>
      <c r="F30" s="68"/>
      <c r="G30" s="68"/>
      <c r="H30" s="77"/>
      <c r="I30" s="68"/>
      <c r="J30" s="76"/>
      <c r="K30" s="68"/>
      <c r="L30" s="68"/>
      <c r="M30" s="176"/>
    </row>
    <row r="31" spans="3:13">
      <c r="C31" s="67"/>
      <c r="D31" s="151" t="s">
        <v>127</v>
      </c>
      <c r="E31" s="68"/>
      <c r="F31" s="78">
        <f>SUM(F26:F29)</f>
        <v>0.58800600000000003</v>
      </c>
      <c r="G31" s="68"/>
      <c r="H31" s="78">
        <f>SUM(H26:H29)</f>
        <v>3.8238790000000003</v>
      </c>
      <c r="I31" s="68"/>
      <c r="J31" s="83">
        <f>SUM(J26:J29)</f>
        <v>3.1366579999999997</v>
      </c>
      <c r="K31" s="68"/>
      <c r="L31" s="68"/>
      <c r="M31" s="176"/>
    </row>
    <row r="32" spans="3:13">
      <c r="C32" s="67"/>
      <c r="D32" s="68"/>
      <c r="E32" s="68"/>
      <c r="F32" s="68"/>
      <c r="G32" s="68"/>
      <c r="H32" s="68"/>
      <c r="I32" s="68"/>
      <c r="J32" s="68"/>
      <c r="K32" s="68"/>
      <c r="L32" s="68"/>
      <c r="M32" s="176"/>
    </row>
    <row r="33" spans="3:13">
      <c r="C33" s="158"/>
      <c r="D33" s="155"/>
      <c r="E33" s="155"/>
      <c r="F33" s="155"/>
      <c r="G33" s="155"/>
      <c r="H33" s="155"/>
      <c r="I33" s="155"/>
      <c r="J33" s="155"/>
      <c r="K33" s="155"/>
      <c r="L33" s="155"/>
      <c r="M33" s="178"/>
    </row>
    <row r="34" spans="3:13" ht="64">
      <c r="C34" s="70" t="s">
        <v>125</v>
      </c>
      <c r="D34" s="68"/>
      <c r="E34" s="68"/>
      <c r="F34" s="68"/>
      <c r="G34" s="73" t="s">
        <v>122</v>
      </c>
      <c r="H34" s="68"/>
      <c r="I34" s="68"/>
      <c r="J34" s="68"/>
      <c r="K34" s="68"/>
      <c r="L34" s="68"/>
      <c r="M34" s="176"/>
    </row>
    <row r="35" spans="3:13">
      <c r="C35" s="67"/>
      <c r="D35" s="69" t="s">
        <v>118</v>
      </c>
      <c r="E35" s="69" t="s">
        <v>21</v>
      </c>
      <c r="F35" s="68"/>
      <c r="G35" s="68"/>
      <c r="H35" s="68"/>
      <c r="I35" s="68"/>
      <c r="J35" s="68"/>
      <c r="K35" s="68"/>
      <c r="L35" s="68"/>
      <c r="M35" s="176"/>
    </row>
    <row r="36" spans="3:13">
      <c r="C36" s="79" t="s">
        <v>116</v>
      </c>
      <c r="D36" s="69" t="s">
        <v>119</v>
      </c>
      <c r="E36" s="75">
        <f>0.076/0.134</f>
        <v>0.56716417910447758</v>
      </c>
      <c r="F36" s="68">
        <v>4.681</v>
      </c>
      <c r="G36" s="80">
        <f>F36*E36</f>
        <v>2.6548955223880597</v>
      </c>
      <c r="H36" s="68"/>
      <c r="I36" s="248" t="s">
        <v>206</v>
      </c>
      <c r="J36" s="248"/>
      <c r="K36" s="248"/>
      <c r="L36" s="248"/>
      <c r="M36" s="176"/>
    </row>
    <row r="37" spans="3:13">
      <c r="C37" s="67"/>
      <c r="D37" s="69" t="s">
        <v>120</v>
      </c>
      <c r="E37" s="75">
        <f>1-(E36+E38)</f>
        <v>0.31343283582089554</v>
      </c>
      <c r="F37" s="68">
        <v>7.7489999999999997</v>
      </c>
      <c r="G37" s="80">
        <f>F37*E37</f>
        <v>2.4287910447761196</v>
      </c>
      <c r="H37" s="68"/>
      <c r="I37" s="248"/>
      <c r="J37" s="248"/>
      <c r="K37" s="248"/>
      <c r="L37" s="248"/>
      <c r="M37" s="176"/>
    </row>
    <row r="38" spans="3:13">
      <c r="C38" s="67"/>
      <c r="D38" s="69" t="s">
        <v>121</v>
      </c>
      <c r="E38" s="75">
        <f>0.016/0.134</f>
        <v>0.11940298507462686</v>
      </c>
      <c r="F38" s="68">
        <v>11.583</v>
      </c>
      <c r="G38" s="80">
        <f>F38*E38</f>
        <v>1.3830447761194029</v>
      </c>
      <c r="H38" s="68"/>
      <c r="I38" s="248"/>
      <c r="J38" s="248"/>
      <c r="K38" s="248"/>
      <c r="L38" s="248"/>
      <c r="M38" s="176"/>
    </row>
    <row r="39" spans="3:13">
      <c r="C39" s="67"/>
      <c r="D39" s="68"/>
      <c r="E39" s="68"/>
      <c r="F39" s="68"/>
      <c r="G39" s="68"/>
      <c r="H39" s="68"/>
      <c r="I39" s="248"/>
      <c r="J39" s="248"/>
      <c r="K39" s="248"/>
      <c r="L39" s="248"/>
      <c r="M39" s="176"/>
    </row>
    <row r="40" spans="3:13">
      <c r="C40" s="67"/>
      <c r="D40" s="68"/>
      <c r="E40" s="68"/>
      <c r="F40" s="151" t="s">
        <v>127</v>
      </c>
      <c r="G40" s="81">
        <f>SUM(G36:G38)</f>
        <v>6.4667313432835822</v>
      </c>
      <c r="H40" s="68"/>
      <c r="I40" s="68"/>
      <c r="J40" s="68"/>
      <c r="K40" s="68"/>
      <c r="L40" s="68"/>
      <c r="M40" s="176"/>
    </row>
    <row r="41" spans="3:13">
      <c r="C41" s="67"/>
      <c r="D41" s="68"/>
      <c r="E41" s="68"/>
      <c r="F41" s="68"/>
      <c r="G41" s="68"/>
      <c r="H41" s="68"/>
      <c r="I41" s="68"/>
      <c r="J41" s="68"/>
      <c r="K41" s="68"/>
      <c r="L41" s="68"/>
      <c r="M41" s="176"/>
    </row>
    <row r="42" spans="3:13">
      <c r="C42" s="74" t="s">
        <v>117</v>
      </c>
      <c r="D42" s="69" t="s">
        <v>119</v>
      </c>
      <c r="E42" s="75">
        <f>0.076/0.134</f>
        <v>0.56716417910447758</v>
      </c>
      <c r="F42" s="68">
        <v>2.972</v>
      </c>
      <c r="G42" s="80">
        <f>F42*E42</f>
        <v>1.6856119402985075</v>
      </c>
      <c r="H42" s="68"/>
      <c r="I42" s="248" t="s">
        <v>206</v>
      </c>
      <c r="J42" s="248"/>
      <c r="K42" s="248"/>
      <c r="L42" s="248"/>
      <c r="M42" s="176"/>
    </row>
    <row r="43" spans="3:13">
      <c r="C43" s="67"/>
      <c r="D43" s="69" t="s">
        <v>120</v>
      </c>
      <c r="E43" s="75">
        <f>1-(E42+E44)</f>
        <v>0.31343283582089554</v>
      </c>
      <c r="F43" s="68">
        <v>4.97</v>
      </c>
      <c r="G43" s="80">
        <f>F43*E43</f>
        <v>1.5577611940298508</v>
      </c>
      <c r="H43" s="68"/>
      <c r="I43" s="248"/>
      <c r="J43" s="248"/>
      <c r="K43" s="248"/>
      <c r="L43" s="248"/>
      <c r="M43" s="176"/>
    </row>
    <row r="44" spans="3:13">
      <c r="C44" s="67"/>
      <c r="D44" s="69" t="s">
        <v>121</v>
      </c>
      <c r="E44" s="75">
        <f>0.016/0.134</f>
        <v>0.11940298507462686</v>
      </c>
      <c r="F44" s="68">
        <v>8.0449999999999999</v>
      </c>
      <c r="G44" s="80">
        <f>F44*E44</f>
        <v>0.96059701492537308</v>
      </c>
      <c r="H44" s="68"/>
      <c r="I44" s="248"/>
      <c r="J44" s="248"/>
      <c r="K44" s="248"/>
      <c r="L44" s="248"/>
      <c r="M44" s="176"/>
    </row>
    <row r="45" spans="3:13">
      <c r="C45" s="67"/>
      <c r="D45" s="68"/>
      <c r="E45" s="68"/>
      <c r="F45" s="68"/>
      <c r="G45" s="68"/>
      <c r="H45" s="68"/>
      <c r="I45" s="68"/>
      <c r="J45" s="68"/>
      <c r="K45" s="68"/>
      <c r="L45" s="68"/>
      <c r="M45" s="176"/>
    </row>
    <row r="46" spans="3:13">
      <c r="C46" s="67"/>
      <c r="D46" s="68"/>
      <c r="E46" s="68"/>
      <c r="F46" s="151" t="s">
        <v>127</v>
      </c>
      <c r="G46" s="81">
        <f>SUM(G42:G44)</f>
        <v>4.2039701492537311</v>
      </c>
      <c r="H46" s="68"/>
      <c r="I46" s="68"/>
      <c r="J46" s="68"/>
      <c r="K46" s="68"/>
      <c r="L46" s="68"/>
      <c r="M46" s="176"/>
    </row>
    <row r="47" spans="3:13">
      <c r="C47" s="67"/>
      <c r="D47" s="68"/>
      <c r="E47" s="68"/>
      <c r="F47" s="151"/>
      <c r="G47" s="81"/>
      <c r="H47" s="68"/>
      <c r="I47" s="68"/>
      <c r="J47" s="68"/>
      <c r="K47" s="68"/>
      <c r="L47" s="68"/>
      <c r="M47" s="176"/>
    </row>
    <row r="48" spans="3:13">
      <c r="C48" s="67"/>
      <c r="D48" s="68"/>
      <c r="E48" s="68"/>
      <c r="F48" s="68"/>
      <c r="G48" s="68"/>
      <c r="H48" s="68"/>
      <c r="I48" s="68"/>
      <c r="J48" s="68"/>
      <c r="K48" s="68"/>
      <c r="L48" s="68"/>
      <c r="M48" s="176"/>
    </row>
    <row r="49" spans="3:13" ht="64">
      <c r="C49" s="159" t="s">
        <v>124</v>
      </c>
      <c r="D49" s="155"/>
      <c r="E49" s="156" t="s">
        <v>126</v>
      </c>
      <c r="F49" s="157" t="s">
        <v>128</v>
      </c>
      <c r="G49" s="155"/>
      <c r="H49" s="155"/>
      <c r="I49" s="155"/>
      <c r="J49" s="155"/>
      <c r="K49" s="155"/>
      <c r="L49" s="155"/>
      <c r="M49" s="178"/>
    </row>
    <row r="50" spans="3:13">
      <c r="C50" s="74" t="s">
        <v>91</v>
      </c>
      <c r="D50" s="75">
        <v>0.25700000000000001</v>
      </c>
      <c r="E50" s="82">
        <v>2.8129999999999999E-2</v>
      </c>
      <c r="F50" s="76">
        <f t="shared" ref="F50:F55" si="0">E50*D50</f>
        <v>7.2294099999999995E-3</v>
      </c>
      <c r="G50" s="68"/>
      <c r="H50" s="68"/>
      <c r="I50" s="248" t="s">
        <v>207</v>
      </c>
      <c r="J50" s="248"/>
      <c r="K50" s="248"/>
      <c r="L50" s="248"/>
      <c r="M50" s="176"/>
    </row>
    <row r="51" spans="3:13">
      <c r="C51" s="74" t="s">
        <v>92</v>
      </c>
      <c r="D51" s="75">
        <v>0.39900000000000002</v>
      </c>
      <c r="E51" s="82">
        <f>(0.08869+0.10429+0.19248)/3</f>
        <v>0.12848666666666667</v>
      </c>
      <c r="F51" s="76">
        <f t="shared" si="0"/>
        <v>5.1266180000000001E-2</v>
      </c>
      <c r="G51" s="68"/>
      <c r="H51" s="68"/>
      <c r="I51" s="248"/>
      <c r="J51" s="248"/>
      <c r="K51" s="248"/>
      <c r="L51" s="248"/>
      <c r="M51" s="176"/>
    </row>
    <row r="52" spans="3:13">
      <c r="C52" s="74" t="s">
        <v>93</v>
      </c>
      <c r="D52" s="75">
        <v>0.22</v>
      </c>
      <c r="E52" s="82">
        <f>(0.43195+0.90832)/2</f>
        <v>0.67013500000000004</v>
      </c>
      <c r="F52" s="76">
        <f t="shared" si="0"/>
        <v>0.1474297</v>
      </c>
      <c r="G52" s="68"/>
      <c r="H52" s="68"/>
      <c r="I52" s="248"/>
      <c r="J52" s="248"/>
      <c r="K52" s="248"/>
      <c r="L52" s="248"/>
      <c r="M52" s="176"/>
    </row>
    <row r="53" spans="3:13">
      <c r="C53" s="74" t="s">
        <v>119</v>
      </c>
      <c r="D53" s="75">
        <f>E42*0.124</f>
        <v>7.0328358208955222E-2</v>
      </c>
      <c r="E53" s="82">
        <v>2.1242100000000002</v>
      </c>
      <c r="F53" s="76">
        <f t="shared" si="0"/>
        <v>0.14939220179104479</v>
      </c>
      <c r="G53" s="68"/>
      <c r="H53" s="68"/>
      <c r="I53" s="248"/>
      <c r="J53" s="248"/>
      <c r="K53" s="248"/>
      <c r="L53" s="248"/>
      <c r="M53" s="176"/>
    </row>
    <row r="54" spans="3:13">
      <c r="C54" s="74" t="s">
        <v>120</v>
      </c>
      <c r="D54" s="75">
        <f>E43*0.124</f>
        <v>3.8865671641791048E-2</v>
      </c>
      <c r="E54" s="82">
        <v>5.2695699999999999</v>
      </c>
      <c r="F54" s="76">
        <f t="shared" si="0"/>
        <v>0.20480537731343285</v>
      </c>
      <c r="G54" s="68"/>
      <c r="H54" s="68"/>
      <c r="I54" s="248"/>
      <c r="J54" s="248"/>
      <c r="K54" s="248"/>
      <c r="L54" s="248"/>
      <c r="M54" s="176"/>
    </row>
    <row r="55" spans="3:13">
      <c r="C55" s="74" t="s">
        <v>121</v>
      </c>
      <c r="D55" s="75">
        <f>E44*0.124</f>
        <v>1.4805970149253731E-2</v>
      </c>
      <c r="E55" s="82">
        <v>13.97875</v>
      </c>
      <c r="F55" s="76">
        <f t="shared" si="0"/>
        <v>0.20696895522388059</v>
      </c>
      <c r="G55" s="68"/>
      <c r="H55" s="68"/>
      <c r="I55" s="248"/>
      <c r="J55" s="248"/>
      <c r="K55" s="248"/>
      <c r="L55" s="248"/>
      <c r="M55" s="176"/>
    </row>
    <row r="56" spans="3:13">
      <c r="C56" s="67"/>
      <c r="D56" s="69"/>
      <c r="E56" s="68"/>
      <c r="F56" s="76"/>
      <c r="G56" s="68"/>
      <c r="H56" s="68"/>
      <c r="I56" s="152"/>
      <c r="J56" s="152"/>
      <c r="K56" s="152"/>
      <c r="L56" s="152"/>
      <c r="M56" s="176"/>
    </row>
    <row r="57" spans="3:13">
      <c r="C57" s="67"/>
      <c r="D57" s="69"/>
      <c r="E57" s="69" t="s">
        <v>127</v>
      </c>
      <c r="F57" s="83">
        <f>SUM(F50:F55)</f>
        <v>0.76709182432835821</v>
      </c>
      <c r="G57" s="68"/>
      <c r="H57" s="68"/>
      <c r="I57" s="68"/>
      <c r="J57" s="68"/>
      <c r="K57" s="68"/>
      <c r="L57" s="68"/>
      <c r="M57" s="176"/>
    </row>
    <row r="58" spans="3:13">
      <c r="C58" s="67"/>
      <c r="D58" s="69"/>
      <c r="E58" s="68"/>
      <c r="F58" s="68"/>
      <c r="G58" s="68"/>
      <c r="H58" s="68"/>
      <c r="I58" s="68"/>
      <c r="J58" s="68"/>
      <c r="K58" s="68"/>
      <c r="L58" s="68"/>
      <c r="M58" s="176"/>
    </row>
    <row r="59" spans="3:13">
      <c r="C59" s="67"/>
      <c r="D59" s="68"/>
      <c r="E59" s="68"/>
      <c r="F59" s="68"/>
      <c r="G59" s="68"/>
      <c r="H59" s="68"/>
      <c r="I59" s="68"/>
      <c r="J59" s="68"/>
      <c r="K59" s="68"/>
      <c r="L59" s="68"/>
      <c r="M59" s="176"/>
    </row>
    <row r="60" spans="3:13" ht="17" thickBot="1">
      <c r="C60" s="84"/>
      <c r="D60" s="85"/>
      <c r="E60" s="85"/>
      <c r="F60" s="85"/>
      <c r="G60" s="85"/>
      <c r="H60" s="85"/>
      <c r="I60" s="85"/>
      <c r="J60" s="85"/>
      <c r="K60" s="85"/>
      <c r="L60" s="85"/>
      <c r="M60" s="177"/>
    </row>
  </sheetData>
  <mergeCells count="5">
    <mergeCell ref="C6:M7"/>
    <mergeCell ref="E23:J23"/>
    <mergeCell ref="I36:L39"/>
    <mergeCell ref="I42:L44"/>
    <mergeCell ref="I50:L55"/>
  </mergeCells>
  <hyperlinks>
    <hyperlink ref="D4" r:id="rId1"/>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Worksheet 2--Health Summary</vt:lpstr>
      <vt:lpstr>Tab 2--Extreme Heat</vt:lpstr>
      <vt:lpstr>Tab 3--AirQuality</vt:lpstr>
      <vt:lpstr>Tab 4--Severe Weather</vt:lpstr>
      <vt:lpstr>Tab 5--Vectors</vt:lpstr>
      <vt:lpstr>Tab 6--Vulnerable Populations</vt:lpstr>
      <vt:lpstr>Calculations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Walker</dc:creator>
  <cp:lastModifiedBy>Kevin Conway</cp:lastModifiedBy>
  <cp:lastPrinted>2015-10-27T14:07:43Z</cp:lastPrinted>
  <dcterms:created xsi:type="dcterms:W3CDTF">2015-09-24T17:12:10Z</dcterms:created>
  <dcterms:modified xsi:type="dcterms:W3CDTF">2017-11-28T18:14:14Z</dcterms:modified>
</cp:coreProperties>
</file>